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8190" tabRatio="724" activeTab="0"/>
  </bookViews>
  <sheets>
    <sheet name="Dati di Bilancio" sheetId="1" r:id="rId1"/>
    <sheet name="Scorecard" sheetId="2" r:id="rId2"/>
    <sheet name="Note compilazione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<sst xmlns="http://schemas.openxmlformats.org/spreadsheetml/2006/main" count="158" uniqueCount="130">
  <si>
    <t>CALCOLO INDICI DI BILANCIO E DEFINIZIONE PUNTEGGI SCORECARD</t>
  </si>
  <si>
    <t>Fondo:</t>
  </si>
  <si>
    <t>data compilaz</t>
  </si>
  <si>
    <t>N. domanda: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</si>
  <si>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</si>
  <si>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</si>
  <si>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</si>
  <si>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</si>
  <si>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</si>
  <si>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</si>
  <si>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</si>
  <si>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</si>
  <si>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</si>
  <si>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</si>
  <si>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</si>
  <si>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</si>
  <si>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</si>
  <si>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</si>
  <si>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</si>
  <si>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V/ FORNITORI ( SCADUTI)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</si>
  <si>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</si>
  <si>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</si>
  <si>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</si>
  <si>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</si>
  <si>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</si>
  <si>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</si>
  <si>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A3-RICAVI SU COMMESSA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</si>
  <si>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</si>
  <si>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</si>
  <si>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</si>
  <si>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</si>
  <si>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</si>
  <si>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</si>
  <si>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</si>
  <si>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</si>
  <si>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</si>
  <si>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</si>
  <si>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</si>
  <si>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</si>
  <si>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</si>
  <si>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</si>
  <si>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PROVENTI GESTIONE ACCESSORIA</t>
  </si>
  <si>
    <t>INTERESSI GESTIONE ACCESSORIA</t>
  </si>
  <si>
    <t>DSO</t>
  </si>
  <si>
    <t>DPO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</si>
  <si>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</si>
  <si>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</si>
  <si>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</si>
  <si>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</si>
  <si>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</si>
  <si>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</si>
  <si>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PFN = (DEBITI VERSO BANCHE + DEBITI TRIBUTARI  scad. +DEBITI V/FORNITORI scad. )  - DISPONIBILITA' LIQUIDE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</si>
  <si>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</si>
  <si>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</si>
  <si>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</si>
  <si>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</si>
  <si>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</si>
  <si>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</si>
  <si>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</si>
  <si>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</si>
  <si>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</si>
  <si>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</si>
  <si>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>COMPOSIZIONE PATRIMONIO (%) = PATRIMONIO NETTO/tot passivo</t>
  </si>
  <si>
    <t xml:space="preserve">DPO </t>
  </si>
  <si>
    <t>4) SOSTENIBILITA' FINANZIARIA</t>
  </si>
  <si>
    <t>SOMMA COSTI RESIDUI PROGETTI IN CORSO</t>
  </si>
  <si>
    <t>SOMMA COSTI SUI PROGETTI PRESENTATI</t>
  </si>
  <si>
    <t>TOT. SOMMATORIA COSTI RESIDUI + COSTI SU PROGETTI PRESENTATI</t>
  </si>
  <si>
    <t>CRITERIO FATTURATO</t>
  </si>
  <si>
    <t xml:space="preserve">(TOT. SOMMATORIA COSTI RESIDUI + COSTI SU PROGETTI PRESENTATI)/FATTURATO </t>
  </si>
  <si>
    <t>Fatturato (A1+A3)</t>
  </si>
  <si>
    <t>Valore fatturato ponderato</t>
  </si>
  <si>
    <t>Costi/fatturato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</si>
  <si>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</si>
  <si>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</si>
  <si>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</si>
  <si>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</si>
  <si>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</si>
  <si>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</si>
  <si>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</si>
  <si>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</si>
  <si>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</si>
  <si>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</si>
  <si>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</si>
  <si>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x &gt; 6%</t>
  </si>
  <si>
    <t>5% &lt; x ≤6%</t>
  </si>
  <si>
    <t>3%&lt;x ≤ 5%</t>
  </si>
  <si>
    <t>x≤3%</t>
  </si>
  <si>
    <t>Sostenibilità del debito</t>
  </si>
  <si>
    <t>x &gt; 5</t>
  </si>
  <si>
    <t>4&lt; x ≤ 5</t>
  </si>
  <si>
    <t>2,5&lt; x ≤ 4</t>
  </si>
  <si>
    <t>x ≤ 2,5</t>
  </si>
  <si>
    <t>Leverage</t>
  </si>
  <si>
    <t>2 &lt; x ≤ 4</t>
  </si>
  <si>
    <t>x ≤ 2</t>
  </si>
  <si>
    <t>Composizione del patrimonio</t>
  </si>
  <si>
    <t>x &lt; 7%</t>
  </si>
  <si>
    <t>7% ≤ x ≤ 10%</t>
  </si>
  <si>
    <t>10%&lt; x ≤ 20%</t>
  </si>
  <si>
    <t>x &gt; 20%</t>
  </si>
  <si>
    <t>&lt; 120</t>
  </si>
  <si>
    <t>&lt; 100</t>
  </si>
  <si>
    <t>TOTALE =</t>
  </si>
  <si>
    <t>Il punteggio massimo previsto per la scorecard è pari a 17.</t>
  </si>
  <si>
    <t>ESITO SCORECARD</t>
  </si>
  <si>
    <t>SOSTENIBILITA' FINANZIARIA</t>
  </si>
  <si>
    <t xml:space="preserve">ESITO DEFINITIVO </t>
  </si>
  <si>
    <t>EBIT=</t>
  </si>
  <si>
    <t>EBITDA</t>
  </si>
  <si>
    <t>EBIT</t>
  </si>
  <si>
    <t>ONERIFINANZIARI E DEBITI VS BANCHE</t>
  </si>
  <si>
    <t>AMMORTAMENTE MATERIALI</t>
  </si>
  <si>
    <t>DEBITI FINANZIARI</t>
  </si>
  <si>
    <t>CRITERIO PATRIMONIO</t>
  </si>
  <si>
    <t>(TOT. SOMMATORIA COSTI RESIDUI + COSTI SU PROGETTI PRESENTATI) - (TOT. SOMMA CONTRIBUTI RESIDUI + CONTR. SUI PROGETTI PRESENTATI)</t>
  </si>
  <si>
    <t>(TOT. COSTI- TOT. CONTR)/2</t>
  </si>
  <si>
    <t>PN - [(TOT. COSTI- TOT. CONTR)/2]</t>
  </si>
  <si>
    <t>SOMMA CONTRIBUTI SUI PROGETTI IN CORSO</t>
  </si>
  <si>
    <t>SOMMA COTNRIBUTI SUI PROGETTI PRESENTATI</t>
  </si>
  <si>
    <t>TOT. SOMMA CONTRIBUTI RESIDUI + CONTR. SUI PROGETTI PRESENTATI</t>
  </si>
  <si>
    <t>CRITERIO PATRIMONIO NETTO</t>
  </si>
  <si>
    <t xml:space="preserve">Controllo effettuato il </t>
  </si>
  <si>
    <t>da operatore</t>
  </si>
  <si>
    <t>1) Inserire i dati di bilancio nelle celle evidenziate in giallo nel foglio "Dati di bilancio"</t>
  </si>
  <si>
    <t>2) Le celle in verde del foglio "Dati di bilancio" contengono le formule e si compilano in automatico</t>
  </si>
  <si>
    <t>4) Il punteggio finale della scorecard appare nel foglio "Scorecard" all'interno della cella evidenziata in arancione</t>
  </si>
  <si>
    <t>6) Le righe da 37 a 44 del foglio "Scorecard" contengono delle formule per segnalare possibili elementi oggetto di attenzione in fase di istruttoria tecnico-finanziaria da parte di Finpiemonte</t>
  </si>
  <si>
    <t>3) I dati ottenuti nel foglio "Dati di bilancio" popolano in automatico il foglio "Scorecard": in automatico vengono anche assegnati i punteggi, nelle colonne evidenziate in giallo.</t>
  </si>
  <si>
    <t>5) Anche i controlli sul fatturato e il patrimonio netto (nel foglio Scorecard) vengono fatti in automatico, sulla base dei dati inseriti nel foglio "Dati di Bilancio". Il risultato del controllo è riportato nella cella C31.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</si>
</sst>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* #,##0.00_);_(* \(#,##0.00\);_(* \-??_);_(@_)"/>
    <numFmt numFmtId="166" formatCode="_(* #,##0_);_(* \(#,##0\);_(* \-??_);_(@_)"/>
    <numFmt numFmtId="167" formatCode="_-[$€-410]\ * #,##0.00_-;\-[$€-410]\ * #,##0.00_-;_-[$€-410]\ * &quot;-&quot;??_-;_-@_-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"/>
    <numFmt numFmtId="174" formatCode="&quot;€&quot;\ #,##0.00"/>
    <numFmt numFmtId="175" formatCode="[$-F400]h:mm:ss\ AM/PM"/>
    <numFmt numFmtId="176" formatCode="[$-410]dddd\ d\ mmmm\ yyyy"/>
    <numFmt numFmtId="177" formatCode="&quot;€&quot;\ #,##0"/>
    <numFmt numFmtId="178" formatCode="dd/mm/yy;@"/>
    <numFmt numFmtId="179" formatCode="_-* #,##0_-;\-* #,##0_-;_-* &quot;-&quot;??_-;_-@_-"/>
    <numFmt numFmtId="180" formatCode="#,##0.00_ ;[Red]\-#,##0.00\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4" fontId="44" fillId="34" borderId="10" xfId="0" applyNumberFormat="1" applyFont="1" applyFill="1" applyBorder="1" applyAlignment="1">
      <alignment horizontal="center" vertical="center"/>
    </xf>
    <xf numFmtId="14" fontId="44" fillId="34" borderId="10" xfId="0" applyNumberFormat="1" applyFont="1" applyFill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43" fontId="22" fillId="34" borderId="10" xfId="46" applyNumberFormat="1" applyFont="1" applyFill="1" applyBorder="1" applyAlignment="1">
      <alignment horizontal="center" vertical="center"/>
    </xf>
    <xf numFmtId="43" fontId="28" fillId="34" borderId="10" xfId="46" applyNumberFormat="1" applyFont="1" applyFill="1" applyBorder="1" applyAlignment="1">
      <alignment horizontal="center" vertical="center"/>
    </xf>
    <xf numFmtId="180" fontId="28" fillId="35" borderId="10" xfId="46" applyNumberFormat="1" applyFont="1" applyFill="1" applyBorder="1" applyAlignment="1">
      <alignment horizontal="center" vertical="center"/>
    </xf>
    <xf numFmtId="43" fontId="28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3" fontId="28" fillId="35" borderId="10" xfId="4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35" borderId="10" xfId="0" applyNumberFormat="1" applyFill="1" applyBorder="1" applyAlignment="1">
      <alignment horizontal="center" vertical="center"/>
    </xf>
    <xf numFmtId="10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35" borderId="10" xfId="0" applyNumberFormat="1" applyFill="1" applyBorder="1" applyAlignment="1">
      <alignment horizontal="center" vertical="center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165" fontId="0" fillId="0" borderId="0" xfId="49" applyFont="1" applyAlignment="1" applyProtection="1">
      <alignment horizontal="center"/>
      <protection locked="0"/>
    </xf>
    <xf numFmtId="165" fontId="0" fillId="0" borderId="0" xfId="49" applyFont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165" fontId="0" fillId="9" borderId="0" xfId="49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9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5" fontId="0" fillId="0" borderId="12" xfId="46" applyFont="1" applyBorder="1" applyAlignment="1" applyProtection="1">
      <alignment/>
      <protection locked="0"/>
    </xf>
    <xf numFmtId="165" fontId="0" fillId="0" borderId="13" xfId="46" applyFont="1" applyBorder="1" applyAlignment="1" applyProtection="1">
      <alignment/>
      <protection locked="0"/>
    </xf>
    <xf numFmtId="165" fontId="0" fillId="35" borderId="14" xfId="46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15" xfId="0" applyFont="1" applyBorder="1" applyAlignment="1">
      <alignment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0" fillId="36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22" fillId="34" borderId="10" xfId="0" applyFont="1" applyFill="1" applyBorder="1" applyAlignment="1">
      <alignment horizontal="center"/>
    </xf>
    <xf numFmtId="0" fontId="0" fillId="9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38" fillId="0" borderId="0" xfId="0" applyFont="1" applyAlignment="1">
      <alignment/>
    </xf>
    <xf numFmtId="10" fontId="44" fillId="0" borderId="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right"/>
    </xf>
    <xf numFmtId="165" fontId="0" fillId="0" borderId="14" xfId="49" applyFont="1" applyBorder="1" applyAlignment="1">
      <alignment/>
    </xf>
    <xf numFmtId="4" fontId="0" fillId="35" borderId="10" xfId="4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 locked="0"/>
    </xf>
    <xf numFmtId="180" fontId="0" fillId="35" borderId="10" xfId="0" applyNumberFormat="1" applyFont="1" applyFill="1" applyBorder="1" applyAlignment="1" applyProtection="1">
      <alignment/>
      <protection locked="0"/>
    </xf>
    <xf numFmtId="180" fontId="0" fillId="35" borderId="0" xfId="0" applyNumberFormat="1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3" fillId="37" borderId="19" xfId="0" applyNumberFormat="1" applyFont="1" applyFill="1" applyBorder="1" applyAlignment="1" applyProtection="1">
      <alignment/>
      <protection locked="0"/>
    </xf>
    <xf numFmtId="14" fontId="3" fillId="37" borderId="2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0" fillId="0" borderId="10" xfId="0" applyNumberFormat="1" applyFill="1" applyBorder="1" applyAlignment="1" applyProtection="1">
      <alignment horizontal="center"/>
      <protection locked="0"/>
    </xf>
    <xf numFmtId="0" fontId="44" fillId="33" borderId="15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2 2" xfId="52"/>
    <cellStyle name="Normale 3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1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B85" sqref="B85"/>
    </sheetView>
  </sheetViews>
  <sheetFormatPr defaultColWidth="33.140625" defaultRowHeight="12.75"/>
  <cols>
    <col min="1" max="1" width="29.7109375" style="0" customWidth="1"/>
    <col min="2" max="2" width="54.00390625" style="0" bestFit="1" customWidth="1"/>
    <col min="3" max="3" width="19.00390625" style="0" customWidth="1"/>
    <col min="4" max="4" width="18.00390625" style="0" customWidth="1"/>
  </cols>
  <sheetData>
    <row r="1" ht="15">
      <c r="E1" s="5"/>
    </row>
    <row r="2" spans="1:5" ht="15">
      <c r="A2" s="6" t="s">
        <v>0</v>
      </c>
      <c r="B2" s="7"/>
      <c r="C2" s="7"/>
      <c r="D2" s="7"/>
      <c r="E2" s="7"/>
    </row>
    <row r="3" ht="12.75">
      <c r="A3" s="1"/>
    </row>
    <row r="4" spans="1:5" ht="15">
      <c r="A4" t="s">
        <v>1</v>
      </c>
      <c r="B4" s="8">
        <v>337</v>
      </c>
      <c r="D4" t="s">
        <v>2</v>
      </c>
      <c r="E4" s="9"/>
    </row>
    <row r="5" ht="12.75">
      <c r="A5" s="1"/>
    </row>
    <row r="6" spans="1:2" ht="15">
      <c r="A6" t="s">
        <v>3</v>
      </c>
      <c r="B6" s="8"/>
    </row>
    <row r="7" ht="12.75">
      <c r="A7" s="1"/>
    </row>
    <row r="8" spans="1:2" ht="15">
      <c r="A8" t="s">
        <v>4</v>
      </c>
      <c r="B8" s="8"/>
    </row>
    <row r="10" spans="1:3" ht="15">
      <c r="A10" t="s">
        <v>5</v>
      </c>
      <c r="B10" s="10">
        <f>C16</f>
        <v>43100</v>
      </c>
      <c r="C10" t="s">
        <v>6</v>
      </c>
    </row>
    <row r="11" spans="2:3" ht="15">
      <c r="B11" s="11">
        <f>D16</f>
        <v>42735</v>
      </c>
      <c r="C11" t="s">
        <v>7</v>
      </c>
    </row>
    <row r="13" spans="1:5" ht="15">
      <c r="A13" s="6" t="s">
        <v>8</v>
      </c>
      <c r="B13" s="7"/>
      <c r="C13" s="7"/>
      <c r="D13" s="7"/>
      <c r="E13" s="7"/>
    </row>
    <row r="15" ht="15">
      <c r="A15" s="5" t="s">
        <v>9</v>
      </c>
    </row>
    <row r="16" spans="3:5" ht="15">
      <c r="C16" s="12">
        <v>43100</v>
      </c>
      <c r="D16" s="12">
        <v>42735</v>
      </c>
      <c r="E16" s="5" t="s">
        <v>10</v>
      </c>
    </row>
    <row r="17" spans="2:5" ht="15">
      <c r="B17" t="s">
        <v>11</v>
      </c>
      <c r="C17" s="13"/>
      <c r="D17" s="13"/>
      <c r="E17" t="s">
        <v>12</v>
      </c>
    </row>
    <row r="18" spans="2:5" ht="15">
      <c r="B18" t="s">
        <v>13</v>
      </c>
      <c r="C18" s="13"/>
      <c r="D18" s="13"/>
      <c r="E18" t="s">
        <v>14</v>
      </c>
    </row>
    <row r="19" spans="2:5" ht="15">
      <c r="B19" t="s">
        <v>15</v>
      </c>
      <c r="C19" s="13"/>
      <c r="D19" s="13"/>
      <c r="E19" t="s">
        <v>16</v>
      </c>
    </row>
    <row r="20" spans="2:5" ht="15">
      <c r="B20" t="s">
        <v>17</v>
      </c>
      <c r="C20" s="13"/>
      <c r="D20" s="13"/>
      <c r="E20" t="s">
        <v>18</v>
      </c>
    </row>
    <row r="21" spans="2:5" ht="15">
      <c r="B21" t="s">
        <v>19</v>
      </c>
      <c r="C21" s="13"/>
      <c r="D21" s="13"/>
      <c r="E21" t="s">
        <v>12</v>
      </c>
    </row>
    <row r="22" spans="2:5" ht="15">
      <c r="B22" t="s">
        <v>20</v>
      </c>
      <c r="C22" s="13"/>
      <c r="D22" s="13"/>
      <c r="E22" t="s">
        <v>12</v>
      </c>
    </row>
    <row r="23" spans="2:5" ht="15">
      <c r="B23" t="s">
        <v>21</v>
      </c>
      <c r="C23" s="13"/>
      <c r="D23" s="13"/>
      <c r="E23" t="s">
        <v>22</v>
      </c>
    </row>
    <row r="25" ht="15">
      <c r="A25" s="5" t="s">
        <v>23</v>
      </c>
    </row>
    <row r="26" spans="3:5" ht="15">
      <c r="C26" s="12">
        <f>B10</f>
        <v>43100</v>
      </c>
      <c r="D26" s="12">
        <f>B11</f>
        <v>42735</v>
      </c>
      <c r="E26" s="5" t="s">
        <v>10</v>
      </c>
    </row>
    <row r="27" spans="2:5" ht="15">
      <c r="B27" t="s">
        <v>24</v>
      </c>
      <c r="C27" s="14"/>
      <c r="D27" s="14"/>
      <c r="E27" t="s">
        <v>25</v>
      </c>
    </row>
    <row r="28" spans="2:4" ht="15">
      <c r="B28" t="s">
        <v>26</v>
      </c>
      <c r="C28" s="14"/>
      <c r="D28" s="14"/>
    </row>
    <row r="29" spans="2:5" ht="15">
      <c r="B29" t="s">
        <v>27</v>
      </c>
      <c r="C29" s="14"/>
      <c r="D29" s="14"/>
      <c r="E29" t="s">
        <v>28</v>
      </c>
    </row>
    <row r="30" spans="2:5" ht="15">
      <c r="B30" t="s">
        <v>29</v>
      </c>
      <c r="C30" s="14"/>
      <c r="D30" s="14"/>
      <c r="E30" t="s">
        <v>30</v>
      </c>
    </row>
    <row r="31" spans="2:5" ht="15">
      <c r="B31" t="s">
        <v>31</v>
      </c>
      <c r="C31" s="15">
        <f>C29-C30</f>
        <v>0</v>
      </c>
      <c r="D31" s="15">
        <f>D29-D30</f>
        <v>0</v>
      </c>
      <c r="E31" t="s">
        <v>32</v>
      </c>
    </row>
    <row r="32" spans="2:5" ht="15">
      <c r="B32" t="s">
        <v>33</v>
      </c>
      <c r="C32" s="14"/>
      <c r="D32" s="14"/>
      <c r="E32" t="s">
        <v>34</v>
      </c>
    </row>
    <row r="33" spans="2:5" ht="15">
      <c r="B33" t="s">
        <v>35</v>
      </c>
      <c r="C33" s="14"/>
      <c r="D33" s="14"/>
      <c r="E33" t="s">
        <v>36</v>
      </c>
    </row>
    <row r="34" spans="2:5" ht="15">
      <c r="B34" t="s">
        <v>37</v>
      </c>
      <c r="C34" s="14"/>
      <c r="D34" s="14"/>
      <c r="E34" t="s">
        <v>38</v>
      </c>
    </row>
    <row r="35" spans="2:5" ht="15">
      <c r="B35" t="s">
        <v>39</v>
      </c>
      <c r="C35" s="14"/>
      <c r="D35" s="14"/>
      <c r="E35" t="s">
        <v>40</v>
      </c>
    </row>
    <row r="36" spans="2:4" ht="15">
      <c r="B36" t="s">
        <v>41</v>
      </c>
      <c r="C36" s="14"/>
      <c r="D36" s="14"/>
    </row>
    <row r="37" spans="2:4" ht="15">
      <c r="B37" t="s">
        <v>42</v>
      </c>
      <c r="C37" s="14"/>
      <c r="D37" s="14"/>
    </row>
    <row r="38" spans="2:5" ht="15">
      <c r="B38" t="s">
        <v>43</v>
      </c>
      <c r="C38" s="14"/>
      <c r="D38" s="14"/>
      <c r="E38" t="s">
        <v>12</v>
      </c>
    </row>
    <row r="39" spans="2:5" ht="15">
      <c r="B39" t="s">
        <v>44</v>
      </c>
      <c r="C39" s="14"/>
      <c r="D39" s="14"/>
      <c r="E39" t="s">
        <v>12</v>
      </c>
    </row>
    <row r="40" spans="1:5" ht="15">
      <c r="A40" s="3"/>
      <c r="B40" s="3"/>
      <c r="C40" s="16"/>
      <c r="D40" s="16"/>
      <c r="E40" s="3"/>
    </row>
    <row r="41" spans="1:5" ht="15">
      <c r="A41" s="6" t="s">
        <v>45</v>
      </c>
      <c r="B41" s="7"/>
      <c r="C41" s="7"/>
      <c r="D41" s="7"/>
      <c r="E41" s="7"/>
    </row>
    <row r="43" spans="3:5" ht="15">
      <c r="C43" s="12">
        <f>B10</f>
        <v>43100</v>
      </c>
      <c r="D43" s="12">
        <f>B11</f>
        <v>42735</v>
      </c>
      <c r="E43" s="5" t="s">
        <v>10</v>
      </c>
    </row>
    <row r="44" spans="2:7" ht="51" customHeight="1">
      <c r="B44" s="17" t="s">
        <v>46</v>
      </c>
      <c r="C44" s="18">
        <f>C31+C32+C33</f>
        <v>0</v>
      </c>
      <c r="D44" s="18">
        <f>D31+D32+D33</f>
        <v>0</v>
      </c>
      <c r="E44" s="75" t="s">
        <v>47</v>
      </c>
      <c r="F44" s="76"/>
      <c r="G44" s="76"/>
    </row>
    <row r="45" spans="2:7" ht="51" customHeight="1">
      <c r="B45" s="17" t="s">
        <v>108</v>
      </c>
      <c r="C45" s="18">
        <f>IF(C44&lt;0,(C31+C34+C36-C37),"")</f>
      </c>
      <c r="D45" s="18">
        <f>IF(D44&lt;0,(D31+D34+D36-D37),"")</f>
      </c>
      <c r="E45" s="19"/>
      <c r="F45" s="20"/>
      <c r="G45" s="20"/>
    </row>
    <row r="46" spans="2:7" ht="38.25" customHeight="1">
      <c r="B46" s="17" t="s">
        <v>48</v>
      </c>
      <c r="C46" s="21">
        <f>C35-C34</f>
        <v>0</v>
      </c>
      <c r="D46" s="21">
        <f>D35-D34</f>
        <v>0</v>
      </c>
      <c r="E46" s="77" t="s">
        <v>49</v>
      </c>
      <c r="F46" s="78"/>
      <c r="G46" s="78"/>
    </row>
    <row r="47" spans="2:7" ht="51" customHeight="1">
      <c r="B47" s="17" t="s">
        <v>50</v>
      </c>
      <c r="C47" s="21">
        <f>(C20+C21+C22)-C18</f>
        <v>0</v>
      </c>
      <c r="D47" s="21">
        <f>(D20+D21+D22)-D18</f>
        <v>0</v>
      </c>
      <c r="E47" s="77" t="s">
        <v>51</v>
      </c>
      <c r="F47" s="78"/>
      <c r="G47" s="78"/>
    </row>
    <row r="50" spans="1:5" ht="15">
      <c r="A50" s="6" t="s">
        <v>52</v>
      </c>
      <c r="B50" s="7"/>
      <c r="C50" s="7"/>
      <c r="D50" s="7"/>
      <c r="E50" s="7"/>
    </row>
    <row r="52" spans="3:5" ht="15">
      <c r="C52" s="12">
        <f>B10</f>
        <v>43100</v>
      </c>
      <c r="D52" s="12">
        <f>B11</f>
        <v>42735</v>
      </c>
      <c r="E52" s="5" t="s">
        <v>10</v>
      </c>
    </row>
    <row r="53" spans="2:5" ht="12.75">
      <c r="B53" s="17" t="s">
        <v>53</v>
      </c>
      <c r="C53" s="22" t="e">
        <f>C44/C27</f>
        <v>#DIV/0!</v>
      </c>
      <c r="D53" s="22" t="e">
        <f>D44/D27</f>
        <v>#DIV/0!</v>
      </c>
      <c r="E53" s="23" t="s">
        <v>54</v>
      </c>
    </row>
    <row r="54" spans="2:5" ht="12.75">
      <c r="B54" s="17" t="s">
        <v>55</v>
      </c>
      <c r="C54" s="22" t="e">
        <f>C46/C27</f>
        <v>#DIV/0!</v>
      </c>
      <c r="D54" s="22" t="e">
        <f>D46/D27</f>
        <v>#DIV/0!</v>
      </c>
      <c r="E54" s="24" t="s">
        <v>56</v>
      </c>
    </row>
    <row r="55" spans="2:5" ht="12.75">
      <c r="B55" s="17" t="s">
        <v>57</v>
      </c>
      <c r="C55" s="25" t="e">
        <f>C47/C44</f>
        <v>#DIV/0!</v>
      </c>
      <c r="D55" s="25" t="e">
        <f>D47/D44</f>
        <v>#DIV/0!</v>
      </c>
      <c r="E55" s="23" t="s">
        <v>58</v>
      </c>
    </row>
    <row r="56" spans="2:5" ht="12.75">
      <c r="B56" s="17" t="s">
        <v>59</v>
      </c>
      <c r="C56" s="25" t="e">
        <f>C47/C19</f>
        <v>#DIV/0!</v>
      </c>
      <c r="D56" s="25" t="e">
        <f>D47/D19</f>
        <v>#DIV/0!</v>
      </c>
      <c r="E56" s="26" t="s">
        <v>60</v>
      </c>
    </row>
    <row r="57" spans="2:5" ht="12.75">
      <c r="B57" s="27" t="s">
        <v>61</v>
      </c>
      <c r="C57" s="22" t="e">
        <f>C19/C23</f>
        <v>#DIV/0!</v>
      </c>
      <c r="D57" s="22" t="e">
        <f>D19/D23</f>
        <v>#DIV/0!</v>
      </c>
      <c r="E57" s="26" t="s">
        <v>62</v>
      </c>
    </row>
    <row r="58" spans="2:4" ht="12.75">
      <c r="B58" s="27" t="s">
        <v>43</v>
      </c>
      <c r="C58" s="28">
        <f>C38</f>
        <v>0</v>
      </c>
      <c r="D58" s="28">
        <f>D38</f>
        <v>0</v>
      </c>
    </row>
    <row r="59" spans="2:4" ht="12.75">
      <c r="B59" s="27" t="s">
        <v>63</v>
      </c>
      <c r="C59" s="28">
        <f>C39</f>
        <v>0</v>
      </c>
      <c r="D59" s="28">
        <f>D39</f>
        <v>0</v>
      </c>
    </row>
    <row r="62" spans="1:5" s="32" customFormat="1" ht="15">
      <c r="A62" s="29" t="s">
        <v>64</v>
      </c>
      <c r="B62" s="30"/>
      <c r="C62" s="31"/>
      <c r="D62" s="31"/>
      <c r="E62" s="30"/>
    </row>
    <row r="63" spans="3:4" s="32" customFormat="1" ht="15">
      <c r="C63" s="33"/>
      <c r="D63" s="33"/>
    </row>
    <row r="64" spans="2:4" s="32" customFormat="1" ht="15">
      <c r="B64" s="32" t="s">
        <v>65</v>
      </c>
      <c r="C64" s="34"/>
      <c r="D64" s="33"/>
    </row>
    <row r="65" spans="2:3" s="32" customFormat="1" ht="12.75">
      <c r="B65" s="32" t="s">
        <v>66</v>
      </c>
      <c r="C65" s="35"/>
    </row>
    <row r="66" spans="2:3" s="32" customFormat="1" ht="12.75">
      <c r="B66" s="36" t="s">
        <v>67</v>
      </c>
      <c r="C66" s="37">
        <f>C64+C65</f>
        <v>0</v>
      </c>
    </row>
    <row r="67" spans="2:3" s="32" customFormat="1" ht="12.75">
      <c r="B67" s="32" t="s">
        <v>118</v>
      </c>
      <c r="C67" s="35"/>
    </row>
    <row r="68" spans="2:3" s="32" customFormat="1" ht="12.75">
      <c r="B68" s="32" t="s">
        <v>119</v>
      </c>
      <c r="C68" s="35"/>
    </row>
    <row r="69" spans="2:4" s="32" customFormat="1" ht="12.75">
      <c r="B69" s="36" t="s">
        <v>120</v>
      </c>
      <c r="C69" s="37">
        <f>C67+C68</f>
        <v>0</v>
      </c>
      <c r="D69" s="72">
        <f>C66-C69</f>
        <v>0</v>
      </c>
    </row>
    <row r="70" spans="3:5" s="32" customFormat="1" ht="12.75">
      <c r="C70" s="35"/>
      <c r="D70" s="38"/>
      <c r="E70" s="38"/>
    </row>
    <row r="71" s="32" customFormat="1" ht="13.5" thickBot="1">
      <c r="E71" s="38"/>
    </row>
    <row r="72" spans="2:5" s="32" customFormat="1" ht="13.5" thickBot="1">
      <c r="B72" s="39" t="s">
        <v>68</v>
      </c>
      <c r="C72" s="73">
        <f>B10</f>
        <v>43100</v>
      </c>
      <c r="D72" s="74">
        <f>B11</f>
        <v>42735</v>
      </c>
      <c r="E72" s="38" t="s">
        <v>69</v>
      </c>
    </row>
    <row r="73" spans="2:5" s="32" customFormat="1" ht="13.5" thickBot="1">
      <c r="B73" s="40" t="s">
        <v>70</v>
      </c>
      <c r="C73" s="41">
        <f>C27+C28</f>
        <v>0</v>
      </c>
      <c r="D73" s="42">
        <f>D27+D28</f>
        <v>0</v>
      </c>
      <c r="E73" s="38"/>
    </row>
    <row r="74" spans="2:5" s="32" customFormat="1" ht="13.5" thickBot="1">
      <c r="B74" s="40" t="s">
        <v>71</v>
      </c>
      <c r="C74" s="43">
        <f>(C73*0.6)+(D73*0.4)</f>
        <v>0</v>
      </c>
      <c r="D74" s="38"/>
      <c r="E74" s="38"/>
    </row>
    <row r="75" spans="2:5" s="32" customFormat="1" ht="12.75">
      <c r="B75" s="40" t="s">
        <v>72</v>
      </c>
      <c r="C75" s="44" t="e">
        <f>C66/C74</f>
        <v>#DIV/0!</v>
      </c>
      <c r="D75" s="45"/>
      <c r="E75" s="38"/>
    </row>
    <row r="76" s="32" customFormat="1" ht="12.75"/>
    <row r="77" ht="13.5" thickBot="1"/>
    <row r="78" spans="2:5" ht="13.5" thickBot="1">
      <c r="B78" s="32"/>
      <c r="C78" s="73">
        <f>C16</f>
        <v>43100</v>
      </c>
      <c r="D78" s="74">
        <f>D16</f>
        <v>42735</v>
      </c>
      <c r="E78" s="38"/>
    </row>
    <row r="79" spans="2:5" ht="12.75">
      <c r="B79" s="39" t="s">
        <v>114</v>
      </c>
      <c r="C79" s="32"/>
      <c r="D79" s="32"/>
      <c r="E79" s="67" t="s">
        <v>115</v>
      </c>
    </row>
    <row r="80" spans="2:5" ht="12.75">
      <c r="B80" s="68" t="s">
        <v>116</v>
      </c>
      <c r="C80" s="79">
        <f>(C66-C69)/2</f>
        <v>0</v>
      </c>
      <c r="D80" s="79"/>
      <c r="E80" s="67"/>
    </row>
    <row r="81" spans="2:5" ht="12.75">
      <c r="B81" s="68" t="s">
        <v>117</v>
      </c>
      <c r="C81" s="69">
        <f>C19-C80</f>
        <v>0</v>
      </c>
      <c r="D81" s="69">
        <f>D19-C80</f>
        <v>0</v>
      </c>
      <c r="E81" s="67"/>
    </row>
    <row r="82" spans="2:5" ht="12.75">
      <c r="B82" s="32"/>
      <c r="C82" s="70">
        <f>AVERAGE(C81:D81)</f>
        <v>0</v>
      </c>
      <c r="D82" s="71">
        <f>IF(D81&gt;$D$75,1,0)</f>
        <v>0</v>
      </c>
      <c r="E82" s="67"/>
    </row>
  </sheetData>
  <sheetProtection/>
  <mergeCells count="4">
    <mergeCell ref="E44:G44"/>
    <mergeCell ref="E46:G46"/>
    <mergeCell ref="E47:G47"/>
    <mergeCell ref="C80:D80"/>
  </mergeCells>
  <conditionalFormatting sqref="C44:D45">
    <cfRule type="cellIs" priority="3" dxfId="8" operator="lessThan">
      <formula>0</formula>
    </cfRule>
  </conditionalFormatting>
  <conditionalFormatting sqref="C45:D45">
    <cfRule type="cellIs" priority="2" dxfId="8" operator="lessThan" stopIfTrue="1">
      <formula>0</formula>
    </cfRule>
  </conditionalFormatting>
  <conditionalFormatting sqref="C81:D81">
    <cfRule type="cellIs" priority="1" dxfId="8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4"/>
  <sheetViews>
    <sheetView zoomScalePageLayoutView="0" workbookViewId="0" topLeftCell="A25">
      <selection activeCell="I26" sqref="I26"/>
    </sheetView>
  </sheetViews>
  <sheetFormatPr defaultColWidth="9.140625" defaultRowHeight="12.75"/>
  <cols>
    <col min="2" max="2" width="33.00390625" style="0" customWidth="1"/>
    <col min="3" max="3" width="22.281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0.7109375" style="0" bestFit="1" customWidth="1"/>
  </cols>
  <sheetData>
    <row r="3" spans="1:13" ht="15">
      <c r="A3" s="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3.5" thickBot="1"/>
    <row r="5" spans="3:6" ht="15.75" thickBot="1">
      <c r="C5" s="80" t="s">
        <v>74</v>
      </c>
      <c r="D5" s="81"/>
      <c r="E5" s="81"/>
      <c r="F5" s="82"/>
    </row>
    <row r="6" spans="2:13" ht="15.75" thickBot="1">
      <c r="B6" s="46"/>
      <c r="C6" s="47">
        <v>0</v>
      </c>
      <c r="D6" s="48">
        <v>1</v>
      </c>
      <c r="E6" s="48">
        <v>2</v>
      </c>
      <c r="F6" s="48">
        <v>3</v>
      </c>
      <c r="H6" s="12">
        <f>'Dati di Bilancio'!B10</f>
        <v>43100</v>
      </c>
      <c r="I6" s="12">
        <f>'Dati di Bilancio'!B11</f>
        <v>42735</v>
      </c>
      <c r="J6" s="49"/>
      <c r="K6" s="49" t="s">
        <v>75</v>
      </c>
      <c r="M6" s="5" t="s">
        <v>76</v>
      </c>
    </row>
    <row r="7" spans="2:13" ht="15.75" thickBot="1">
      <c r="B7" s="50" t="s">
        <v>77</v>
      </c>
      <c r="C7" s="51" t="s">
        <v>78</v>
      </c>
      <c r="D7" s="51" t="s">
        <v>79</v>
      </c>
      <c r="E7" s="51" t="s">
        <v>80</v>
      </c>
      <c r="F7" s="51" t="s">
        <v>81</v>
      </c>
      <c r="H7" s="22" t="e">
        <f>'Dati di Bilancio'!C53</f>
        <v>#DIV/0!</v>
      </c>
      <c r="I7" s="22" t="e">
        <f>'Dati di Bilancio'!D53</f>
        <v>#DIV/0!</v>
      </c>
      <c r="J7" s="52" t="s">
        <v>82</v>
      </c>
      <c r="K7" s="22" t="e">
        <f>(H7*0.6)+(I7*0.4)</f>
        <v>#DIV/0!</v>
      </c>
      <c r="L7" s="52" t="s">
        <v>82</v>
      </c>
      <c r="M7" s="53" t="e">
        <f>IF(K7&gt;7%,3,IF(AND(K7&gt;5%,K7&lt;7.1%),2,IF(AND(K7&gt;2.5%,K7&lt;5.1%),1,0)))</f>
        <v>#DIV/0!</v>
      </c>
    </row>
    <row r="8" spans="2:13" ht="15.75" thickBot="1">
      <c r="B8" s="54" t="s">
        <v>83</v>
      </c>
      <c r="C8" s="55" t="s">
        <v>84</v>
      </c>
      <c r="D8" s="51" t="s">
        <v>85</v>
      </c>
      <c r="E8" s="51" t="s">
        <v>86</v>
      </c>
      <c r="F8" s="51" t="s">
        <v>87</v>
      </c>
      <c r="H8" s="22" t="e">
        <f>'Dati di Bilancio'!C54</f>
        <v>#DIV/0!</v>
      </c>
      <c r="I8" s="22" t="e">
        <f>'Dati di Bilancio'!D54</f>
        <v>#DIV/0!</v>
      </c>
      <c r="J8" s="52" t="s">
        <v>82</v>
      </c>
      <c r="K8" s="22" t="e">
        <f aca="true" t="shared" si="0" ref="K8:K13">(H8*0.6)+(I8*0.4)</f>
        <v>#DIV/0!</v>
      </c>
      <c r="L8" s="52" t="s">
        <v>82</v>
      </c>
      <c r="M8" s="53" t="e">
        <f>IF(K8&lt;=3%,3,IF(AND(K8&gt;3%,K8&lt;5.1%),2,IF(AND(K8&gt;5%,K8&lt;6.1%),1,0)))</f>
        <v>#DIV/0!</v>
      </c>
    </row>
    <row r="9" spans="2:13" ht="15.75" thickBot="1">
      <c r="B9" s="50" t="s">
        <v>88</v>
      </c>
      <c r="C9" s="51" t="s">
        <v>89</v>
      </c>
      <c r="D9" s="55" t="s">
        <v>90</v>
      </c>
      <c r="E9" s="51" t="s">
        <v>91</v>
      </c>
      <c r="F9" s="55" t="s">
        <v>92</v>
      </c>
      <c r="H9" s="25" t="e">
        <f>'Dati di Bilancio'!C55</f>
        <v>#DIV/0!</v>
      </c>
      <c r="I9" s="25" t="e">
        <f>'Dati di Bilancio'!D55</f>
        <v>#DIV/0!</v>
      </c>
      <c r="J9" s="52" t="s">
        <v>82</v>
      </c>
      <c r="K9" s="63" t="e">
        <f t="shared" si="0"/>
        <v>#DIV/0!</v>
      </c>
      <c r="L9" s="52" t="s">
        <v>82</v>
      </c>
      <c r="M9" s="53" t="e">
        <f>IF(K9&lt;=2.5,3,IF(AND(K9&gt;2.5,K9&lt;4.1),2,IF(AND(K9&gt;4,K9&lt;5.1),1,0)))</f>
        <v>#DIV/0!</v>
      </c>
    </row>
    <row r="10" spans="2:13" ht="15.75" thickBot="1">
      <c r="B10" s="50" t="s">
        <v>93</v>
      </c>
      <c r="C10" s="51" t="s">
        <v>89</v>
      </c>
      <c r="D10" s="55" t="s">
        <v>90</v>
      </c>
      <c r="E10" s="51" t="s">
        <v>94</v>
      </c>
      <c r="F10" s="55" t="s">
        <v>95</v>
      </c>
      <c r="H10" s="25" t="e">
        <f>'Dati di Bilancio'!C56</f>
        <v>#DIV/0!</v>
      </c>
      <c r="I10" s="25" t="e">
        <f>'Dati di Bilancio'!D56</f>
        <v>#DIV/0!</v>
      </c>
      <c r="J10" s="52" t="s">
        <v>82</v>
      </c>
      <c r="K10" s="63" t="e">
        <f t="shared" si="0"/>
        <v>#DIV/0!</v>
      </c>
      <c r="L10" s="52" t="s">
        <v>82</v>
      </c>
      <c r="M10" s="53" t="e">
        <f>IF(K10&lt;=2,3,IF(AND(K10&gt;2,K10&lt;4.1),2,IF(AND(K10&gt;4,K10&lt;5.1),1,0)))</f>
        <v>#DIV/0!</v>
      </c>
    </row>
    <row r="11" spans="2:13" ht="15.75" thickBot="1">
      <c r="B11" s="50" t="s">
        <v>96</v>
      </c>
      <c r="C11" s="55" t="s">
        <v>97</v>
      </c>
      <c r="D11" s="55" t="s">
        <v>98</v>
      </c>
      <c r="E11" s="55" t="s">
        <v>99</v>
      </c>
      <c r="F11" s="51" t="s">
        <v>100</v>
      </c>
      <c r="H11" s="22" t="e">
        <f>'Dati di Bilancio'!C57</f>
        <v>#DIV/0!</v>
      </c>
      <c r="I11" s="22" t="e">
        <f>'Dati di Bilancio'!D57</f>
        <v>#DIV/0!</v>
      </c>
      <c r="J11" s="52" t="s">
        <v>82</v>
      </c>
      <c r="K11" s="22" t="e">
        <f t="shared" si="0"/>
        <v>#DIV/0!</v>
      </c>
      <c r="L11" s="52" t="s">
        <v>82</v>
      </c>
      <c r="M11" s="53" t="e">
        <f>IF(K11&gt;20%,3,IF(AND(K11&gt;10%,K11&lt;20.1%),2,IF(AND(K11&gt;6.9%,K11&lt;10.1%),1,0)))</f>
        <v>#DIV/0!</v>
      </c>
    </row>
    <row r="12" spans="2:13" ht="15.75" thickBot="1">
      <c r="B12" s="56" t="s">
        <v>43</v>
      </c>
      <c r="C12" s="57" t="s">
        <v>101</v>
      </c>
      <c r="H12" s="25">
        <f>'Dati di Bilancio'!C58</f>
        <v>0</v>
      </c>
      <c r="I12" s="25">
        <f>'Dati di Bilancio'!D58</f>
        <v>0</v>
      </c>
      <c r="J12" s="52" t="s">
        <v>82</v>
      </c>
      <c r="K12" s="25">
        <f t="shared" si="0"/>
        <v>0</v>
      </c>
      <c r="L12" s="52" t="s">
        <v>82</v>
      </c>
      <c r="M12" s="53">
        <f>IF(K12&lt;120,1,0)</f>
        <v>1</v>
      </c>
    </row>
    <row r="13" spans="2:13" ht="15.75" thickBot="1">
      <c r="B13" s="56" t="s">
        <v>44</v>
      </c>
      <c r="C13" s="57" t="s">
        <v>102</v>
      </c>
      <c r="H13" s="25">
        <f>'Dati di Bilancio'!C59</f>
        <v>0</v>
      </c>
      <c r="I13" s="25">
        <f>'Dati di Bilancio'!D59</f>
        <v>0</v>
      </c>
      <c r="J13" s="52" t="s">
        <v>82</v>
      </c>
      <c r="K13" s="25">
        <f t="shared" si="0"/>
        <v>0</v>
      </c>
      <c r="L13" s="52" t="s">
        <v>82</v>
      </c>
      <c r="M13" s="53">
        <f>IF(K13&lt;100,1,0)</f>
        <v>1</v>
      </c>
    </row>
    <row r="14" ht="15">
      <c r="M14" s="58"/>
    </row>
    <row r="15" spans="12:13" ht="15">
      <c r="L15" s="59" t="s">
        <v>103</v>
      </c>
      <c r="M15" s="60" t="e">
        <f>SUM(M7:M13)</f>
        <v>#DIV/0!</v>
      </c>
    </row>
    <row r="16" spans="2:13" ht="12.75">
      <c r="B16" s="26" t="s">
        <v>104</v>
      </c>
      <c r="M16" t="e">
        <f>IF((COUNTIF(K12:K13,"&gt;0")&lt;2),IF((M15-SUM(M12:M13))&gt;=9,"","Contrellare DSO/DPO"))</f>
        <v>#DIV/0!</v>
      </c>
    </row>
    <row r="19" ht="13.5" thickBot="1"/>
    <row r="20" spans="2:4" ht="13.5" thickBot="1">
      <c r="B20" s="61" t="s">
        <v>105</v>
      </c>
      <c r="C20" s="83" t="e">
        <f>IF(M15&gt;=9,"AMMISSIBILE","DA SOSPENDERE")</f>
        <v>#DIV/0!</v>
      </c>
      <c r="D20" s="84"/>
    </row>
    <row r="24" ht="13.5" thickBot="1"/>
    <row r="25" spans="2:6" ht="13.5" thickBot="1">
      <c r="B25" s="85" t="s">
        <v>106</v>
      </c>
      <c r="C25" s="86"/>
      <c r="D25" s="86"/>
      <c r="E25" s="86"/>
      <c r="F25" s="87"/>
    </row>
    <row r="26" ht="13.5" thickBot="1"/>
    <row r="27" spans="2:3" ht="13.5" thickBot="1">
      <c r="B27" s="61" t="s">
        <v>68</v>
      </c>
      <c r="C27" s="62" t="e">
        <f>IF('Dati di Bilancio'!C75&lt;50%,"OK","NON SUPERATO")</f>
        <v>#DIV/0!</v>
      </c>
    </row>
    <row r="28" ht="13.5" thickBot="1"/>
    <row r="29" spans="2:3" ht="13.5" thickBot="1">
      <c r="B29" s="61" t="s">
        <v>121</v>
      </c>
      <c r="C29" t="str">
        <f>IF('Dati di Bilancio'!C82&lt;0,"NON SUPERATO","OK")</f>
        <v>OK</v>
      </c>
    </row>
    <row r="30" ht="13.5" thickBot="1"/>
    <row r="31" spans="2:4" ht="13.5" thickBot="1">
      <c r="B31" s="61" t="s">
        <v>107</v>
      </c>
      <c r="C31" s="83" t="str">
        <f>IF(COUNTIF(C27:C30,"OK")&gt;=1,"AMMISSIBILE","NON ELEGGIBILE")</f>
        <v>AMMISSIBILE</v>
      </c>
      <c r="D31" s="84"/>
    </row>
    <row r="33" spans="2:3" ht="12.75">
      <c r="B33" s="2" t="s">
        <v>122</v>
      </c>
      <c r="C33" s="4"/>
    </row>
    <row r="34" ht="12.75">
      <c r="B34" s="2" t="s">
        <v>123</v>
      </c>
    </row>
    <row r="37" spans="2:4" ht="12.75">
      <c r="B37" s="64" t="s">
        <v>109</v>
      </c>
      <c r="C37">
        <f>IF((COUNTIF('Dati di Bilancio'!C45:D45,"&lt;0")&gt;0),"Controllare presenza di valori negativi","")</f>
      </c>
      <c r="D37">
        <f>IF(C37="","",1)</f>
      </c>
    </row>
    <row r="38" spans="2:4" ht="12.75">
      <c r="B38" s="64" t="s">
        <v>110</v>
      </c>
      <c r="C38">
        <f>IF((COUNTIF('Dati di Bilancio'!C45:D45,"&lt;0")&gt;0),"Controllare presenza di valori negativi","")</f>
      </c>
      <c r="D38">
        <f aca="true" t="shared" si="1" ref="D38:D43">IF(C38="","",1)</f>
      </c>
    </row>
    <row r="39" spans="2:4" ht="25.5">
      <c r="B39" s="65" t="s">
        <v>111</v>
      </c>
      <c r="C39" s="66">
        <f>IF((COUNTIF('Dati di Bilancio'!C35:D35,"&gt;0")&gt;0),IF((COUNTIF('Dati di Bilancio'!C20:D20,"&lt;=0")&gt;0),"Controllare assenza dati Debiti Vs Banche",""),"")</f>
      </c>
      <c r="D39">
        <f t="shared" si="1"/>
      </c>
    </row>
    <row r="40" spans="2:4" ht="12.75">
      <c r="B40" s="65" t="s">
        <v>33</v>
      </c>
      <c r="C40" s="66">
        <f>IF((COUNTIF('Dati di Bilancio'!C32:D32,"0")&gt;0),"Controllare assenza di valori","")</f>
      </c>
      <c r="D40">
        <f t="shared" si="1"/>
      </c>
    </row>
    <row r="41" spans="2:4" ht="12.75">
      <c r="B41" s="65" t="s">
        <v>112</v>
      </c>
      <c r="C41" s="66">
        <f>IF((COUNTIF('Dati di Bilancio'!C33:D33,"0")&gt;0),"Controllare assenza di valori","")</f>
      </c>
      <c r="D41">
        <f t="shared" si="1"/>
      </c>
    </row>
    <row r="42" spans="2:4" ht="12.75">
      <c r="B42" s="65" t="s">
        <v>113</v>
      </c>
      <c r="C42" s="66">
        <f>IF((COUNTIF('Dati di Bilancio'!C47:D47,"&lt;0")&gt;0),"Controllare presenza di valori negativi","")</f>
      </c>
      <c r="D42">
        <f t="shared" si="1"/>
      </c>
    </row>
    <row r="43" spans="2:4" ht="12.75">
      <c r="B43" s="65" t="s">
        <v>15</v>
      </c>
      <c r="C43" s="66">
        <f>IF((COUNTIF('Dati di Bilancio'!C19:D19,"=&lt;0")&gt;0),"Controllare presenza di valori negativi","")</f>
      </c>
      <c r="D43">
        <f t="shared" si="1"/>
      </c>
    </row>
    <row r="44" spans="3:4" ht="12.75">
      <c r="C44" s="66"/>
      <c r="D44">
        <f>SUM(D37:D43)</f>
        <v>0</v>
      </c>
    </row>
  </sheetData>
  <sheetProtection/>
  <mergeCells count="4">
    <mergeCell ref="C5:F5"/>
    <mergeCell ref="C20:D20"/>
    <mergeCell ref="B25:F25"/>
    <mergeCell ref="C31:D31"/>
  </mergeCells>
  <conditionalFormatting sqref="C27">
    <cfRule type="containsText" priority="7" dxfId="4" operator="containsText" text="OK">
      <formula>NOT(ISERROR(SEARCH("OK",C27)))</formula>
    </cfRule>
    <cfRule type="containsText" priority="8" dxfId="6" operator="containsText" text="NON SUPERATO">
      <formula>NOT(ISERROR(SEARCH("NON SUPERATO",C27)))</formula>
    </cfRule>
  </conditionalFormatting>
  <conditionalFormatting sqref="C20 C31">
    <cfRule type="containsText" priority="5" dxfId="5" operator="containsText" text="DA SOSPENDERE">
      <formula>NOT(ISERROR(SEARCH("DA SOSPENDERE",C20)))</formula>
    </cfRule>
    <cfRule type="containsText" priority="6" dxfId="4" operator="containsText" text="AMMISSIBILE">
      <formula>NOT(ISERROR(SEARCH("AMMISSIBILE",C20)))</formula>
    </cfRule>
  </conditionalFormatting>
  <conditionalFormatting sqref="B37:B43">
    <cfRule type="containsText" priority="4" dxfId="1" operator="containsText" stopIfTrue="1" text="da ricalcolare">
      <formula>NOT(ISERROR(SEARCH("da ricalcolare",B37)))</formula>
    </cfRule>
  </conditionalFormatting>
  <conditionalFormatting sqref="C39:C44">
    <cfRule type="containsText" priority="3" dxfId="0" operator="containsText" stopIfTrue="1" text="Non ammissibile">
      <formula>NOT(ISERROR(SEARCH("Non ammissibile",C39)))</formula>
    </cfRule>
  </conditionalFormatting>
  <conditionalFormatting sqref="C39:C44">
    <cfRule type="containsText" priority="2" dxfId="1" operator="containsText" stopIfTrue="1" text="da ricalcolare">
      <formula>NOT(ISERROR(SEARCH("da ricalcolare",C39)))</formula>
    </cfRule>
  </conditionalFormatting>
  <conditionalFormatting sqref="C39:C44">
    <cfRule type="expression" priority="1" dxfId="0" stopIfTrue="1">
      <formula>$F$62="Non ammissibile"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L20" sqref="L20"/>
    </sheetView>
  </sheetViews>
  <sheetFormatPr defaultColWidth="9.140625" defaultRowHeight="12.75"/>
  <sheetData>
    <row r="1" ht="12.75">
      <c r="A1" t="s">
        <v>124</v>
      </c>
    </row>
    <row r="3" ht="12.75">
      <c r="A3" t="s">
        <v>125</v>
      </c>
    </row>
    <row r="5" ht="12.75">
      <c r="A5" t="s">
        <v>128</v>
      </c>
    </row>
    <row r="7" ht="12.75">
      <c r="A7" t="s">
        <v>126</v>
      </c>
    </row>
    <row r="9" ht="12.75">
      <c r="A9" t="s">
        <v>129</v>
      </c>
    </row>
    <row r="11" ht="12.75">
      <c r="A11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Zampolini Anna</cp:lastModifiedBy>
  <cp:lastPrinted>2017-01-19T10:41:18Z</cp:lastPrinted>
  <dcterms:created xsi:type="dcterms:W3CDTF">2016-05-27T13:36:57Z</dcterms:created>
  <dcterms:modified xsi:type="dcterms:W3CDTF">2019-02-15T10:17:08Z</dcterms:modified>
  <cp:category/>
  <cp:version/>
  <cp:contentType/>
  <cp:contentStatus/>
</cp:coreProperties>
</file>