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20" windowHeight="8190" tabRatio="724" activeTab="0"/>
  </bookViews>
  <sheets>
    <sheet name="Dati di Bilancio" sheetId="1" r:id="rId1"/>
    <sheet name="Scorecard" sheetId="2" r:id="rId2"/>
    <sheet name="Note compilazione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Excel_BuiltIn__FilterDatabase">#REF!</definedName>
    <definedName name="Excel_BuiltIn__FilterDatabase_1">#REF!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<sst xmlns="http://schemas.openxmlformats.org/spreadsheetml/2006/main" count="132" uniqueCount="105">
  <si>
    <t>CALCOLO INDICI DI BILANCIO E DEFINIZIONE PUNTEGGI SCORECARD</t>
  </si>
  <si>
    <t>Benef:</t>
  </si>
  <si>
    <t>Chiusura bilan.</t>
  </si>
  <si>
    <t>più recente</t>
  </si>
  <si>
    <t>più vecchio</t>
  </si>
  <si>
    <t>1) DATI DI INGRESSO</t>
  </si>
  <si>
    <t>DATI ESTRATTI DAL BILANCIO - STATO PATRIMONIALE</t>
  </si>
  <si>
    <t>Legenda</t>
  </si>
  <si>
    <t>CREDITI COMMERCIALI (SCADUTI)</t>
  </si>
  <si>
    <t>Dichiarativo</t>
  </si>
  <si>
    <t>DISPONIBILITA' LIQUIDE</t>
  </si>
  <si>
    <t>Voce C.IV dello Stato Patrimoniale Attivo</t>
  </si>
  <si>
    <t>PATRIMONIO NETTO</t>
  </si>
  <si>
    <t>Totale Patrimonio Netto da Stato Patrimoniale Passivo</t>
  </si>
  <si>
    <t>DEBITI VERSO BANCHE</t>
  </si>
  <si>
    <t>Voce D 4 dello Stato Patrimoniale Passivo</t>
  </si>
  <si>
    <t>DEBITI V/ FORNITORI ( SCADUTI)</t>
  </si>
  <si>
    <t>DEBITI TRIBUTARI (SCADUTI)</t>
  </si>
  <si>
    <t>TOTALE ATTIVO</t>
  </si>
  <si>
    <t>Totale Stato Patrimoniale Attivo</t>
  </si>
  <si>
    <t>DATI ESTRATTI DAL BILANCIO - CONTO ECONOMICO</t>
  </si>
  <si>
    <t>RICAVI</t>
  </si>
  <si>
    <t>Voce A1 del Conto Economico</t>
  </si>
  <si>
    <t>A3-RICAVI SU COMMESSA</t>
  </si>
  <si>
    <t>VALORE DELLA PRODUZIONE</t>
  </si>
  <si>
    <t>Lettera A del Conto Economico</t>
  </si>
  <si>
    <t>COSTO DELLA PRODUZIONE</t>
  </si>
  <si>
    <t>Lettera B del Conto Economico</t>
  </si>
  <si>
    <t>DIFFERENZA TRA VALORE E COSTO DELLA PRODUZIONE</t>
  </si>
  <si>
    <t>A-B</t>
  </si>
  <si>
    <t>AMMORTAMENTI IMMATERIALI</t>
  </si>
  <si>
    <t>Voce B 10 a) del Conto Economico</t>
  </si>
  <si>
    <t>AMMORTAMENTI MATERIALI</t>
  </si>
  <si>
    <t>Voce B 10 b) del Conto Economico</t>
  </si>
  <si>
    <t>ALTRI PROVENTI FINANZIARI</t>
  </si>
  <si>
    <t>Voce C16 del Conto Economico</t>
  </si>
  <si>
    <t>INTERESSI E ALTRI ONERI FINANZIARI</t>
  </si>
  <si>
    <t>Voce C17 del Conto Economico</t>
  </si>
  <si>
    <t>PROVENTI GESTIONE ACCESSORIA</t>
  </si>
  <si>
    <t>INTERESSI GESTIONE ACCESSORIA</t>
  </si>
  <si>
    <t>DSO</t>
  </si>
  <si>
    <t>DPO</t>
  </si>
  <si>
    <t>2) CALCOLO AUTOMATICO PARAMETRI</t>
  </si>
  <si>
    <t>EBITDA =</t>
  </si>
  <si>
    <t>EBITDA = AMMORTAMENTI MATERIALI + AMMORTAMENTI IMMATERIALI + DIFFERENZA TRA VALORE E COSTI PRODUZIONE</t>
  </si>
  <si>
    <t>ONERI FINANZIARI NETTI (OFN)=</t>
  </si>
  <si>
    <t>OFN = INTERESSI E ALTRI ONERI FINANZIARI - ALTRI PROVENTI FINANZIARI</t>
  </si>
  <si>
    <t>DEBITI FINANZIARI NETTI (PFN) =</t>
  </si>
  <si>
    <t>PFN = (DEBITI VERSO BANCHE + DEBITI TRIBUTARI  scad. +DEBITI V/FORNITORI scad. )  - DISPONIBILITA' LIQUIDE</t>
  </si>
  <si>
    <t>3) CALCOLO AUTOMATICO INDICI DI BILANCIO</t>
  </si>
  <si>
    <t>REDDITTIVITA' DEI RICAVI =</t>
  </si>
  <si>
    <t>REDDITTIVITA' RICAVI (%) = EBITDA/RICAVI</t>
  </si>
  <si>
    <t>COPERTURA DEGLI INTERESSI =</t>
  </si>
  <si>
    <t>COPERTURA INTERESSI (%) = OFN/RICAVI</t>
  </si>
  <si>
    <t>SOSTENIBILITA' DEL DEBITO =</t>
  </si>
  <si>
    <t>SOSTENIBILITA' DEBITO = DEBITI FINANZIARI NETTI/EBITDA</t>
  </si>
  <si>
    <t>LEVERAGE =</t>
  </si>
  <si>
    <t>LEVERAGE = DEBITI FINANZIARI NETTI/PATRIMONIO NETTO</t>
  </si>
  <si>
    <t>COMPOSIZIONE DEL PATRIMONIO =</t>
  </si>
  <si>
    <t>COMPOSIZIONE PATRIMONIO (%) = PATRIMONIO NETTO/tot passivo</t>
  </si>
  <si>
    <t xml:space="preserve">DPO </t>
  </si>
  <si>
    <t>DEFINIZIONE PUNTEGGI SCORECARD</t>
  </si>
  <si>
    <t>PUNTEGGI DI SCORE</t>
  </si>
  <si>
    <t>MEDIA</t>
  </si>
  <si>
    <t>PUNTEGGIO</t>
  </si>
  <si>
    <t>Redditività dei Ricavi</t>
  </si>
  <si>
    <t>x ≤ 2,5%</t>
  </si>
  <si>
    <t>2,5% &lt; x ≤ 5%</t>
  </si>
  <si>
    <t>5% &lt; x ≤ 7%</t>
  </si>
  <si>
    <t>x &gt; 7%</t>
  </si>
  <si>
    <t>--&gt;</t>
  </si>
  <si>
    <t>Copertura degli interessi</t>
  </si>
  <si>
    <t>x &gt; 6%</t>
  </si>
  <si>
    <t>5% &lt; x ≤6%</t>
  </si>
  <si>
    <t>3%&lt;x ≤ 5%</t>
  </si>
  <si>
    <t>x≤3%</t>
  </si>
  <si>
    <t>Sostenibilità del debito</t>
  </si>
  <si>
    <t>x &gt; 5</t>
  </si>
  <si>
    <t>4&lt; x ≤ 5</t>
  </si>
  <si>
    <t>2,5&lt; x ≤ 4</t>
  </si>
  <si>
    <t>x ≤ 2,5</t>
  </si>
  <si>
    <t>Leverage</t>
  </si>
  <si>
    <t>2 &lt; x ≤ 4</t>
  </si>
  <si>
    <t>x ≤ 2</t>
  </si>
  <si>
    <t>Composizione del patrimonio</t>
  </si>
  <si>
    <t>x &lt; 7%</t>
  </si>
  <si>
    <t>7% ≤ x ≤ 10%</t>
  </si>
  <si>
    <t>10%&lt; x ≤ 20%</t>
  </si>
  <si>
    <t>x &gt; 20%</t>
  </si>
  <si>
    <t>&lt; 120</t>
  </si>
  <si>
    <t>&lt; 100</t>
  </si>
  <si>
    <t>TOTALE =</t>
  </si>
  <si>
    <t>Il punteggio massimo previsto per la scorecard è pari a 17.</t>
  </si>
  <si>
    <t>EBIT=</t>
  </si>
  <si>
    <t>EBITDA</t>
  </si>
  <si>
    <t>EBIT</t>
  </si>
  <si>
    <t>ONERIFINANZIARI E DEBITI VS BANCHE</t>
  </si>
  <si>
    <t>AMMORTAMENTE MATERIALI</t>
  </si>
  <si>
    <t>DEBITI FINANZIARI</t>
  </si>
  <si>
    <t>1) Inserire i dati di bilancio nelle celle evidenziate in giallo nel foglio "Dati di bilancio"</t>
  </si>
  <si>
    <t>2) Le celle in verde del foglio "Dati di bilancio" contengono le formule e si compilano in automatico</t>
  </si>
  <si>
    <t>4) Il punteggio finale della scorecard appare nel foglio "Scorecard" all'interno della cella evidenziata in arancione</t>
  </si>
  <si>
    <t>3) I dati ottenuti nel foglio "Dati di bilancio" popolano in automatico il foglio "Scorecard", compresi i punteggi assegnati, nelle colonne evidenziate in giallo.</t>
  </si>
  <si>
    <t>5) Le righe da 37 a 44 del foglio "Scorecard" contengono delle formule per segnalare possibili elementi oggetto di attenzione</t>
  </si>
  <si>
    <r>
      <rPr>
        <b/>
        <sz val="10"/>
        <rFont val="Arial"/>
        <family val="2"/>
      </rPr>
      <t>ATTENZIONE:</t>
    </r>
    <r>
      <rPr>
        <sz val="10"/>
        <rFont val="Arial"/>
        <family val="2"/>
      </rPr>
      <t xml:space="preserve"> Nel caso in cui dalla compilazione dei dati di bilancio risultasse un EBITDA negativo, i punteggi attribuiti nel foglio Scorecard ai parametri "Redditività dei ricavi" e "Sostenibilità del debito" sono da riportare a 0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</si>
</sst>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410]\ * #,##0.00_-;\-[$€-410]\ * #,##0.00_-;_-[$€-410]\ * \-??_-;_-@_-"/>
    <numFmt numFmtId="171" formatCode="_(* #,##0.00_);_(* \(#,##0.00\);_(* \-??_);_(@_)"/>
    <numFmt numFmtId="172" formatCode="_(* #,##0_);_(* \(#,##0\);_(* \-??_);_(@_)"/>
    <numFmt numFmtId="173" formatCode="_-[$€-410]\ * #,##0.00_-;\-[$€-410]\ * #,##0.00_-;_-[$€-410]\ * &quot;-&quot;??_-;_-@_-"/>
    <numFmt numFmtId="174" formatCode="0.000%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0.0"/>
    <numFmt numFmtId="180" formatCode="&quot;€&quot;\ #,##0.00"/>
    <numFmt numFmtId="181" formatCode="[$-F400]h:mm:ss\ AM/PM"/>
    <numFmt numFmtId="182" formatCode="[$-410]dddd\ d\ mmmm\ yyyy"/>
    <numFmt numFmtId="183" formatCode="&quot;€&quot;\ #,##0"/>
    <numFmt numFmtId="184" formatCode="dd/mm/yy;@"/>
    <numFmt numFmtId="185" formatCode="_-* #,##0_-;\-* #,##0_-;_-* &quot;-&quot;??_-;_-@_-"/>
    <numFmt numFmtId="186" formatCode="#,##0.00_ ;[Red]\-#,##0.00\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3" fillId="28" borderId="1" applyNumberFormat="0" applyAlignment="0" applyProtection="0"/>
    <xf numFmtId="17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34" borderId="10" xfId="0" applyFont="1" applyFill="1" applyBorder="1" applyAlignment="1">
      <alignment horizontal="center"/>
    </xf>
    <xf numFmtId="14" fontId="42" fillId="34" borderId="10" xfId="0" applyNumberFormat="1" applyFont="1" applyFill="1" applyBorder="1" applyAlignment="1">
      <alignment horizontal="center" vertical="center"/>
    </xf>
    <xf numFmtId="14" fontId="42" fillId="34" borderId="10" xfId="0" applyNumberFormat="1" applyFont="1" applyFill="1" applyBorder="1" applyAlignment="1">
      <alignment horizontal="center"/>
    </xf>
    <xf numFmtId="14" fontId="42" fillId="0" borderId="0" xfId="0" applyNumberFormat="1" applyFont="1" applyAlignment="1">
      <alignment horizontal="center"/>
    </xf>
    <xf numFmtId="43" fontId="22" fillId="34" borderId="10" xfId="46" applyNumberFormat="1" applyFont="1" applyFill="1" applyBorder="1" applyAlignment="1">
      <alignment horizontal="center" vertical="center"/>
    </xf>
    <xf numFmtId="43" fontId="26" fillId="34" borderId="10" xfId="46" applyNumberFormat="1" applyFont="1" applyFill="1" applyBorder="1" applyAlignment="1">
      <alignment horizontal="center" vertical="center"/>
    </xf>
    <xf numFmtId="186" fontId="26" fillId="35" borderId="10" xfId="46" applyNumberFormat="1" applyFont="1" applyFill="1" applyBorder="1" applyAlignment="1">
      <alignment horizontal="center" vertical="center"/>
    </xf>
    <xf numFmtId="43" fontId="26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3" fontId="26" fillId="35" borderId="10" xfId="46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3" fontId="0" fillId="35" borderId="10" xfId="0" applyNumberFormat="1" applyFill="1" applyBorder="1" applyAlignment="1">
      <alignment horizontal="center" vertical="center"/>
    </xf>
    <xf numFmtId="10" fontId="0" fillId="35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35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" fontId="0" fillId="35" borderId="10" xfId="0" applyNumberFormat="1" applyFill="1" applyBorder="1" applyAlignment="1">
      <alignment horizontal="center" vertical="center"/>
    </xf>
    <xf numFmtId="0" fontId="45" fillId="0" borderId="12" xfId="0" applyFont="1" applyBorder="1" applyAlignment="1">
      <alignment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0" fillId="36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10" fontId="0" fillId="0" borderId="0" xfId="0" applyNumberFormat="1" applyAlignment="1" quotePrefix="1">
      <alignment horizontal="center" vertical="center"/>
    </xf>
    <xf numFmtId="0" fontId="22" fillId="34" borderId="10" xfId="0" applyFont="1" applyFill="1" applyBorder="1" applyAlignment="1">
      <alignment horizontal="center"/>
    </xf>
    <xf numFmtId="0" fontId="0" fillId="9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0" fontId="42" fillId="0" borderId="0" xfId="0" applyNumberFormat="1" applyFont="1" applyFill="1" applyBorder="1" applyAlignment="1">
      <alignment horizontal="center" vertical="center"/>
    </xf>
    <xf numFmtId="4" fontId="0" fillId="35" borderId="10" xfId="4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2" fillId="33" borderId="12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14" fontId="22" fillId="34" borderId="10" xfId="46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Migliaia 2" xfId="48"/>
    <cellStyle name="Migliaia 3" xfId="49"/>
    <cellStyle name="Neutrale" xfId="50"/>
    <cellStyle name="Normale 2" xfId="51"/>
    <cellStyle name="Normale 2 2" xfId="52"/>
    <cellStyle name="Normale 3" xfId="53"/>
    <cellStyle name="Normale 4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0"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B73" sqref="B73"/>
    </sheetView>
  </sheetViews>
  <sheetFormatPr defaultColWidth="33.140625" defaultRowHeight="12.75"/>
  <cols>
    <col min="1" max="1" width="29.7109375" style="0" customWidth="1"/>
    <col min="2" max="2" width="54.00390625" style="0" bestFit="1" customWidth="1"/>
    <col min="3" max="3" width="19.00390625" style="0" customWidth="1"/>
    <col min="4" max="4" width="18.00390625" style="0" customWidth="1"/>
  </cols>
  <sheetData>
    <row r="1" ht="15">
      <c r="E1" s="3"/>
    </row>
    <row r="2" spans="1:5" ht="15">
      <c r="A2" s="4" t="s">
        <v>0</v>
      </c>
      <c r="B2" s="5"/>
      <c r="C2" s="5"/>
      <c r="D2" s="5"/>
      <c r="E2" s="5"/>
    </row>
    <row r="3" ht="12.75">
      <c r="A3" s="1"/>
    </row>
    <row r="4" ht="12.75">
      <c r="A4" s="1"/>
    </row>
    <row r="5" spans="1:2" ht="15">
      <c r="A5" t="s">
        <v>1</v>
      </c>
      <c r="B5" s="6"/>
    </row>
    <row r="7" spans="1:3" ht="15">
      <c r="A7" t="s">
        <v>2</v>
      </c>
      <c r="B7" s="7">
        <v>44926</v>
      </c>
      <c r="C7" t="s">
        <v>3</v>
      </c>
    </row>
    <row r="8" spans="2:3" ht="15">
      <c r="B8" s="8">
        <v>44561</v>
      </c>
      <c r="C8" t="s">
        <v>4</v>
      </c>
    </row>
    <row r="10" spans="1:5" ht="15">
      <c r="A10" s="4" t="s">
        <v>5</v>
      </c>
      <c r="B10" s="5"/>
      <c r="C10" s="5"/>
      <c r="D10" s="5"/>
      <c r="E10" s="5"/>
    </row>
    <row r="12" ht="15">
      <c r="A12" s="3" t="s">
        <v>6</v>
      </c>
    </row>
    <row r="13" spans="3:5" ht="15">
      <c r="C13" s="9">
        <f>B7</f>
        <v>44926</v>
      </c>
      <c r="D13" s="9">
        <f>B7</f>
        <v>44926</v>
      </c>
      <c r="E13" s="3" t="s">
        <v>7</v>
      </c>
    </row>
    <row r="14" spans="2:5" ht="15">
      <c r="B14" t="s">
        <v>8</v>
      </c>
      <c r="C14" s="51"/>
      <c r="D14" s="10"/>
      <c r="E14" t="s">
        <v>9</v>
      </c>
    </row>
    <row r="15" spans="2:5" ht="15">
      <c r="B15" t="s">
        <v>10</v>
      </c>
      <c r="C15" s="10"/>
      <c r="D15" s="10"/>
      <c r="E15" t="s">
        <v>11</v>
      </c>
    </row>
    <row r="16" spans="2:5" ht="15">
      <c r="B16" t="s">
        <v>12</v>
      </c>
      <c r="C16" s="10"/>
      <c r="D16" s="10"/>
      <c r="E16" t="s">
        <v>13</v>
      </c>
    </row>
    <row r="17" spans="2:5" ht="15">
      <c r="B17" t="s">
        <v>14</v>
      </c>
      <c r="C17" s="10"/>
      <c r="D17" s="10"/>
      <c r="E17" t="s">
        <v>15</v>
      </c>
    </row>
    <row r="18" spans="2:5" ht="15">
      <c r="B18" t="s">
        <v>16</v>
      </c>
      <c r="C18" s="10"/>
      <c r="D18" s="10"/>
      <c r="E18" t="s">
        <v>9</v>
      </c>
    </row>
    <row r="19" spans="2:5" ht="15">
      <c r="B19" t="s">
        <v>17</v>
      </c>
      <c r="C19" s="10"/>
      <c r="D19" s="10"/>
      <c r="E19" t="s">
        <v>9</v>
      </c>
    </row>
    <row r="20" spans="2:5" ht="15">
      <c r="B20" t="s">
        <v>18</v>
      </c>
      <c r="C20" s="10"/>
      <c r="D20" s="10"/>
      <c r="E20" t="s">
        <v>19</v>
      </c>
    </row>
    <row r="22" ht="15">
      <c r="A22" s="3" t="s">
        <v>20</v>
      </c>
    </row>
    <row r="23" spans="3:5" ht="15">
      <c r="C23" s="9">
        <f>B7</f>
        <v>44926</v>
      </c>
      <c r="D23" s="9">
        <f>B8</f>
        <v>44561</v>
      </c>
      <c r="E23" s="3" t="s">
        <v>7</v>
      </c>
    </row>
    <row r="24" spans="2:5" ht="15">
      <c r="B24" t="s">
        <v>21</v>
      </c>
      <c r="C24" s="11"/>
      <c r="D24" s="11"/>
      <c r="E24" t="s">
        <v>22</v>
      </c>
    </row>
    <row r="25" spans="2:4" ht="15">
      <c r="B25" t="s">
        <v>23</v>
      </c>
      <c r="C25" s="11"/>
      <c r="D25" s="11"/>
    </row>
    <row r="26" spans="2:5" ht="15">
      <c r="B26" t="s">
        <v>24</v>
      </c>
      <c r="C26" s="11"/>
      <c r="D26" s="11"/>
      <c r="E26" t="s">
        <v>25</v>
      </c>
    </row>
    <row r="27" spans="2:5" ht="15">
      <c r="B27" t="s">
        <v>26</v>
      </c>
      <c r="C27" s="11"/>
      <c r="D27" s="11"/>
      <c r="E27" t="s">
        <v>27</v>
      </c>
    </row>
    <row r="28" spans="2:5" ht="15">
      <c r="B28" t="s">
        <v>28</v>
      </c>
      <c r="C28" s="12">
        <f>C26-C27</f>
        <v>0</v>
      </c>
      <c r="D28" s="12">
        <f>D26-D27</f>
        <v>0</v>
      </c>
      <c r="E28" t="s">
        <v>29</v>
      </c>
    </row>
    <row r="29" spans="2:5" ht="15">
      <c r="B29" t="s">
        <v>30</v>
      </c>
      <c r="C29" s="11"/>
      <c r="D29" s="11"/>
      <c r="E29" t="s">
        <v>31</v>
      </c>
    </row>
    <row r="30" spans="2:5" ht="15">
      <c r="B30" t="s">
        <v>32</v>
      </c>
      <c r="C30" s="11"/>
      <c r="D30" s="11"/>
      <c r="E30" t="s">
        <v>33</v>
      </c>
    </row>
    <row r="31" spans="2:5" ht="15">
      <c r="B31" t="s">
        <v>34</v>
      </c>
      <c r="C31" s="11"/>
      <c r="D31" s="11"/>
      <c r="E31" t="s">
        <v>35</v>
      </c>
    </row>
    <row r="32" spans="2:5" ht="15">
      <c r="B32" t="s">
        <v>36</v>
      </c>
      <c r="C32" s="11"/>
      <c r="D32" s="11"/>
      <c r="E32" t="s">
        <v>37</v>
      </c>
    </row>
    <row r="33" spans="2:4" ht="15">
      <c r="B33" t="s">
        <v>38</v>
      </c>
      <c r="C33" s="11"/>
      <c r="D33" s="11"/>
    </row>
    <row r="34" spans="2:4" ht="15">
      <c r="B34" t="s">
        <v>39</v>
      </c>
      <c r="C34" s="11"/>
      <c r="D34" s="11"/>
    </row>
    <row r="35" spans="2:5" ht="15">
      <c r="B35" t="s">
        <v>40</v>
      </c>
      <c r="C35" s="11"/>
      <c r="D35" s="11"/>
      <c r="E35" t="s">
        <v>9</v>
      </c>
    </row>
    <row r="36" spans="2:5" ht="15">
      <c r="B36" t="s">
        <v>41</v>
      </c>
      <c r="C36" s="11"/>
      <c r="D36" s="11"/>
      <c r="E36" t="s">
        <v>9</v>
      </c>
    </row>
    <row r="37" spans="1:5" ht="15">
      <c r="A37" s="2"/>
      <c r="B37" s="2"/>
      <c r="C37" s="13"/>
      <c r="D37" s="13"/>
      <c r="E37" s="2"/>
    </row>
    <row r="38" spans="1:5" ht="15">
      <c r="A38" s="4" t="s">
        <v>42</v>
      </c>
      <c r="B38" s="5"/>
      <c r="C38" s="5"/>
      <c r="D38" s="5"/>
      <c r="E38" s="5"/>
    </row>
    <row r="40" spans="3:5" ht="15">
      <c r="C40" s="9">
        <f>B7</f>
        <v>44926</v>
      </c>
      <c r="D40" s="9">
        <f>B8</f>
        <v>44561</v>
      </c>
      <c r="E40" s="3" t="s">
        <v>7</v>
      </c>
    </row>
    <row r="41" spans="2:7" ht="51" customHeight="1">
      <c r="B41" s="14" t="s">
        <v>43</v>
      </c>
      <c r="C41" s="15">
        <f>C28+C29+C30</f>
        <v>0</v>
      </c>
      <c r="D41" s="15">
        <f>D28+D29+D30</f>
        <v>0</v>
      </c>
      <c r="E41" s="44" t="s">
        <v>44</v>
      </c>
      <c r="F41" s="45"/>
      <c r="G41" s="45"/>
    </row>
    <row r="42" spans="2:7" ht="51" customHeight="1">
      <c r="B42" s="14" t="s">
        <v>93</v>
      </c>
      <c r="C42" s="15">
        <f>IF(C41&lt;0,(C28+C31+C33-C34),"")</f>
      </c>
      <c r="D42" s="15">
        <f>IF(D41&lt;0,(D28+D31+D33-D34),"")</f>
      </c>
      <c r="E42" s="16"/>
      <c r="F42" s="17"/>
      <c r="G42" s="17"/>
    </row>
    <row r="43" spans="2:7" ht="38.25" customHeight="1">
      <c r="B43" s="14" t="s">
        <v>45</v>
      </c>
      <c r="C43" s="18">
        <f>C32-C31</f>
        <v>0</v>
      </c>
      <c r="D43" s="18">
        <f>D32-D31</f>
        <v>0</v>
      </c>
      <c r="E43" s="46" t="s">
        <v>46</v>
      </c>
      <c r="F43" s="47"/>
      <c r="G43" s="47"/>
    </row>
    <row r="44" spans="2:7" ht="51" customHeight="1">
      <c r="B44" s="14" t="s">
        <v>47</v>
      </c>
      <c r="C44" s="18">
        <f>(C17+C18+C19)-C15</f>
        <v>0</v>
      </c>
      <c r="D44" s="18">
        <f>(D17+D18+D19)-D15</f>
        <v>0</v>
      </c>
      <c r="E44" s="46" t="s">
        <v>48</v>
      </c>
      <c r="F44" s="47"/>
      <c r="G44" s="47"/>
    </row>
    <row r="47" spans="1:5" ht="15">
      <c r="A47" s="4" t="s">
        <v>49</v>
      </c>
      <c r="B47" s="5"/>
      <c r="C47" s="5"/>
      <c r="D47" s="5"/>
      <c r="E47" s="5"/>
    </row>
    <row r="49" spans="3:5" ht="15">
      <c r="C49" s="9">
        <f>B7</f>
        <v>44926</v>
      </c>
      <c r="D49" s="9">
        <f>B8</f>
        <v>44561</v>
      </c>
      <c r="E49" s="3" t="s">
        <v>7</v>
      </c>
    </row>
    <row r="50" spans="2:5" ht="12.75">
      <c r="B50" s="14" t="s">
        <v>50</v>
      </c>
      <c r="C50" s="19" t="e">
        <f>C41/C24</f>
        <v>#DIV/0!</v>
      </c>
      <c r="D50" s="19" t="e">
        <f>D41/D24</f>
        <v>#DIV/0!</v>
      </c>
      <c r="E50" s="20" t="s">
        <v>51</v>
      </c>
    </row>
    <row r="51" spans="2:5" ht="12.75">
      <c r="B51" s="14" t="s">
        <v>52</v>
      </c>
      <c r="C51" s="19" t="e">
        <f>C43/C24</f>
        <v>#DIV/0!</v>
      </c>
      <c r="D51" s="19" t="e">
        <f>D43/D24</f>
        <v>#DIV/0!</v>
      </c>
      <c r="E51" s="21" t="s">
        <v>53</v>
      </c>
    </row>
    <row r="52" spans="2:5" ht="12.75">
      <c r="B52" s="14" t="s">
        <v>54</v>
      </c>
      <c r="C52" s="22" t="e">
        <f>C44/C41</f>
        <v>#DIV/0!</v>
      </c>
      <c r="D52" s="22" t="e">
        <f>D44/D41</f>
        <v>#DIV/0!</v>
      </c>
      <c r="E52" s="20" t="s">
        <v>55</v>
      </c>
    </row>
    <row r="53" spans="2:5" ht="12.75">
      <c r="B53" s="14" t="s">
        <v>56</v>
      </c>
      <c r="C53" s="22" t="e">
        <f>C44/C16</f>
        <v>#DIV/0!</v>
      </c>
      <c r="D53" s="22" t="e">
        <f>D44/D16</f>
        <v>#DIV/0!</v>
      </c>
      <c r="E53" s="23" t="s">
        <v>57</v>
      </c>
    </row>
    <row r="54" spans="2:5" ht="12.75">
      <c r="B54" s="24" t="s">
        <v>58</v>
      </c>
      <c r="C54" s="19" t="e">
        <f>C16/C20</f>
        <v>#DIV/0!</v>
      </c>
      <c r="D54" s="19" t="e">
        <f>D16/D20</f>
        <v>#DIV/0!</v>
      </c>
      <c r="E54" s="23" t="s">
        <v>59</v>
      </c>
    </row>
    <row r="55" spans="2:4" ht="12.75">
      <c r="B55" s="24" t="s">
        <v>40</v>
      </c>
      <c r="C55" s="25">
        <f>C35</f>
        <v>0</v>
      </c>
      <c r="D55" s="25">
        <f>D35</f>
        <v>0</v>
      </c>
    </row>
    <row r="56" spans="2:4" ht="12.75">
      <c r="B56" s="24" t="s">
        <v>60</v>
      </c>
      <c r="C56" s="25">
        <f>C36</f>
        <v>0</v>
      </c>
      <c r="D56" s="25">
        <f>D36</f>
        <v>0</v>
      </c>
    </row>
  </sheetData>
  <sheetProtection/>
  <mergeCells count="3">
    <mergeCell ref="E41:G41"/>
    <mergeCell ref="E43:G43"/>
    <mergeCell ref="E44:G44"/>
  </mergeCells>
  <conditionalFormatting sqref="C41:D42">
    <cfRule type="cellIs" priority="3" dxfId="8" operator="lessThan">
      <formula>0</formula>
    </cfRule>
  </conditionalFormatting>
  <conditionalFormatting sqref="C42:D42">
    <cfRule type="cellIs" priority="2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3.00390625" style="0" customWidth="1"/>
    <col min="3" max="3" width="22.28125" style="0" customWidth="1"/>
    <col min="4" max="4" width="16.28125" style="0" customWidth="1"/>
    <col min="5" max="5" width="16.00390625" style="0" customWidth="1"/>
    <col min="6" max="6" width="13.7109375" style="0" customWidth="1"/>
    <col min="8" max="9" width="10.7109375" style="0" bestFit="1" customWidth="1"/>
  </cols>
  <sheetData>
    <row r="3" spans="1:13" ht="15">
      <c r="A3" s="4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3.5" thickBot="1"/>
    <row r="5" spans="3:6" ht="15.75" thickBot="1">
      <c r="C5" s="48" t="s">
        <v>62</v>
      </c>
      <c r="D5" s="49"/>
      <c r="E5" s="49"/>
      <c r="F5" s="50"/>
    </row>
    <row r="6" spans="2:13" ht="15.75" thickBot="1">
      <c r="B6" s="26"/>
      <c r="C6" s="27">
        <v>0</v>
      </c>
      <c r="D6" s="28">
        <v>1</v>
      </c>
      <c r="E6" s="28">
        <v>2</v>
      </c>
      <c r="F6" s="28">
        <v>3</v>
      </c>
      <c r="H6" s="9">
        <f>'Dati di Bilancio'!B7</f>
        <v>44926</v>
      </c>
      <c r="I6" s="9">
        <f>'Dati di Bilancio'!B8</f>
        <v>44561</v>
      </c>
      <c r="J6" s="29"/>
      <c r="K6" s="29" t="s">
        <v>63</v>
      </c>
      <c r="M6" s="3" t="s">
        <v>64</v>
      </c>
    </row>
    <row r="7" spans="2:13" ht="15.75" thickBot="1">
      <c r="B7" s="30" t="s">
        <v>65</v>
      </c>
      <c r="C7" s="31" t="s">
        <v>66</v>
      </c>
      <c r="D7" s="31" t="s">
        <v>67</v>
      </c>
      <c r="E7" s="31" t="s">
        <v>68</v>
      </c>
      <c r="F7" s="31" t="s">
        <v>69</v>
      </c>
      <c r="H7" s="19" t="e">
        <f>'Dati di Bilancio'!C50</f>
        <v>#DIV/0!</v>
      </c>
      <c r="I7" s="19" t="e">
        <f>'Dati di Bilancio'!D50</f>
        <v>#DIV/0!</v>
      </c>
      <c r="J7" s="32" t="s">
        <v>70</v>
      </c>
      <c r="K7" s="19" t="e">
        <f>(H7*0.6)+(I7*0.4)</f>
        <v>#DIV/0!</v>
      </c>
      <c r="L7" s="32" t="s">
        <v>70</v>
      </c>
      <c r="M7" s="33" t="e">
        <f>IF(K7&gt;7%,3,IF(AND(K7&gt;5%,K7&lt;7.1%),2,IF(AND(K7&gt;2.5%,K7&lt;5.1%),1,0)))</f>
        <v>#DIV/0!</v>
      </c>
    </row>
    <row r="8" spans="2:13" ht="15.75" thickBot="1">
      <c r="B8" s="34" t="s">
        <v>71</v>
      </c>
      <c r="C8" s="35" t="s">
        <v>72</v>
      </c>
      <c r="D8" s="31" t="s">
        <v>73</v>
      </c>
      <c r="E8" s="31" t="s">
        <v>74</v>
      </c>
      <c r="F8" s="31" t="s">
        <v>75</v>
      </c>
      <c r="H8" s="19" t="e">
        <f>'Dati di Bilancio'!C51</f>
        <v>#DIV/0!</v>
      </c>
      <c r="I8" s="19" t="e">
        <f>'Dati di Bilancio'!D51</f>
        <v>#DIV/0!</v>
      </c>
      <c r="J8" s="32" t="s">
        <v>70</v>
      </c>
      <c r="K8" s="19" t="e">
        <f aca="true" t="shared" si="0" ref="K8:K13">(H8*0.6)+(I8*0.4)</f>
        <v>#DIV/0!</v>
      </c>
      <c r="L8" s="32" t="s">
        <v>70</v>
      </c>
      <c r="M8" s="33" t="e">
        <f>IF(K8&lt;=3%,3,IF(AND(K8&gt;3%,K8&lt;5.1%),2,IF(AND(K8&gt;5%,K8&lt;6.1%),1,0)))</f>
        <v>#DIV/0!</v>
      </c>
    </row>
    <row r="9" spans="2:13" ht="15.75" thickBot="1">
      <c r="B9" s="30" t="s">
        <v>76</v>
      </c>
      <c r="C9" s="31" t="s">
        <v>77</v>
      </c>
      <c r="D9" s="35" t="s">
        <v>78</v>
      </c>
      <c r="E9" s="31" t="s">
        <v>79</v>
      </c>
      <c r="F9" s="35" t="s">
        <v>80</v>
      </c>
      <c r="H9" s="22" t="e">
        <f>'Dati di Bilancio'!C52</f>
        <v>#DIV/0!</v>
      </c>
      <c r="I9" s="22" t="e">
        <f>'Dati di Bilancio'!D52</f>
        <v>#DIV/0!</v>
      </c>
      <c r="J9" s="32" t="s">
        <v>70</v>
      </c>
      <c r="K9" s="40" t="e">
        <f t="shared" si="0"/>
        <v>#DIV/0!</v>
      </c>
      <c r="L9" s="32" t="s">
        <v>70</v>
      </c>
      <c r="M9" s="33" t="e">
        <f>IF(K9&lt;=2.5,3,IF(AND(K9&gt;2.5,K9&lt;4.1),2,IF(AND(K9&gt;4,K9&lt;5.1),1,0)))</f>
        <v>#DIV/0!</v>
      </c>
    </row>
    <row r="10" spans="2:13" ht="15.75" thickBot="1">
      <c r="B10" s="30" t="s">
        <v>81</v>
      </c>
      <c r="C10" s="31" t="s">
        <v>77</v>
      </c>
      <c r="D10" s="35" t="s">
        <v>78</v>
      </c>
      <c r="E10" s="31" t="s">
        <v>82</v>
      </c>
      <c r="F10" s="35" t="s">
        <v>83</v>
      </c>
      <c r="H10" s="22" t="e">
        <f>'Dati di Bilancio'!C53</f>
        <v>#DIV/0!</v>
      </c>
      <c r="I10" s="22" t="e">
        <f>'Dati di Bilancio'!D53</f>
        <v>#DIV/0!</v>
      </c>
      <c r="J10" s="32" t="s">
        <v>70</v>
      </c>
      <c r="K10" s="40" t="e">
        <f t="shared" si="0"/>
        <v>#DIV/0!</v>
      </c>
      <c r="L10" s="32" t="s">
        <v>70</v>
      </c>
      <c r="M10" s="33" t="e">
        <f>IF(K10&lt;=2,3,IF(AND(K10&gt;2,K10&lt;4.1),2,IF(AND(K10&gt;4,K10&lt;5.1),1,0)))</f>
        <v>#DIV/0!</v>
      </c>
    </row>
    <row r="11" spans="2:13" ht="15.75" thickBot="1">
      <c r="B11" s="30" t="s">
        <v>84</v>
      </c>
      <c r="C11" s="35" t="s">
        <v>85</v>
      </c>
      <c r="D11" s="35" t="s">
        <v>86</v>
      </c>
      <c r="E11" s="35" t="s">
        <v>87</v>
      </c>
      <c r="F11" s="31" t="s">
        <v>88</v>
      </c>
      <c r="H11" s="19" t="e">
        <f>'Dati di Bilancio'!C54</f>
        <v>#DIV/0!</v>
      </c>
      <c r="I11" s="19" t="e">
        <f>'Dati di Bilancio'!D54</f>
        <v>#DIV/0!</v>
      </c>
      <c r="J11" s="32" t="s">
        <v>70</v>
      </c>
      <c r="K11" s="19" t="e">
        <f t="shared" si="0"/>
        <v>#DIV/0!</v>
      </c>
      <c r="L11" s="32" t="s">
        <v>70</v>
      </c>
      <c r="M11" s="33" t="e">
        <f>IF(K11&gt;20%,3,IF(AND(K11&gt;10%,K11&lt;20.1%),2,IF(AND(K11&gt;6.9%,K11&lt;10.1%),1,0)))</f>
        <v>#DIV/0!</v>
      </c>
    </row>
    <row r="12" spans="2:13" ht="15.75" thickBot="1">
      <c r="B12" s="36" t="s">
        <v>40</v>
      </c>
      <c r="C12" s="37" t="s">
        <v>89</v>
      </c>
      <c r="H12" s="22">
        <f>'Dati di Bilancio'!C55</f>
        <v>0</v>
      </c>
      <c r="I12" s="22">
        <f>'Dati di Bilancio'!D55</f>
        <v>0</v>
      </c>
      <c r="J12" s="32" t="s">
        <v>70</v>
      </c>
      <c r="K12" s="22">
        <f t="shared" si="0"/>
        <v>0</v>
      </c>
      <c r="L12" s="32" t="s">
        <v>70</v>
      </c>
      <c r="M12" s="33"/>
    </row>
    <row r="13" spans="2:13" ht="15.75" thickBot="1">
      <c r="B13" s="36" t="s">
        <v>41</v>
      </c>
      <c r="C13" s="37" t="s">
        <v>90</v>
      </c>
      <c r="H13" s="22">
        <f>'Dati di Bilancio'!C56</f>
        <v>0</v>
      </c>
      <c r="I13" s="22">
        <f>'Dati di Bilancio'!D56</f>
        <v>0</v>
      </c>
      <c r="J13" s="32" t="s">
        <v>70</v>
      </c>
      <c r="K13" s="22">
        <f t="shared" si="0"/>
        <v>0</v>
      </c>
      <c r="L13" s="32" t="s">
        <v>70</v>
      </c>
      <c r="M13" s="33"/>
    </row>
    <row r="14" ht="15">
      <c r="M14" s="38"/>
    </row>
    <row r="15" spans="12:13" ht="15">
      <c r="L15" s="39" t="s">
        <v>91</v>
      </c>
      <c r="M15" s="52" t="e">
        <f>SUM(M7:M13)</f>
        <v>#DIV/0!</v>
      </c>
    </row>
    <row r="16" ht="12.75">
      <c r="B16" s="23" t="s">
        <v>92</v>
      </c>
    </row>
    <row r="22" spans="2:4" ht="12.75">
      <c r="B22" s="41" t="s">
        <v>94</v>
      </c>
      <c r="C22">
        <f>IF((COUNTIF('Dati di Bilancio'!C42:D42,"&lt;0")&gt;0),"Controllare presenza di valori negativi","")</f>
      </c>
      <c r="D22">
        <f>IF(C22="","",1)</f>
      </c>
    </row>
    <row r="23" spans="2:4" ht="12.75">
      <c r="B23" s="41" t="s">
        <v>95</v>
      </c>
      <c r="C23">
        <f>IF((COUNTIF('Dati di Bilancio'!C42:D42,"&lt;0")&gt;0),"Controllare presenza di valori negativi","")</f>
      </c>
      <c r="D23">
        <f aca="true" t="shared" si="1" ref="D23:D28">IF(C23="","",1)</f>
      </c>
    </row>
    <row r="24" spans="2:4" ht="25.5">
      <c r="B24" s="42" t="s">
        <v>96</v>
      </c>
      <c r="C24" s="43">
        <f>IF((COUNTIF('Dati di Bilancio'!C32:D32,"&gt;0")&gt;0),IF((COUNTIF('Dati di Bilancio'!C17:D17,"&lt;=0")&gt;0),"Controllare assenza dati Debiti Vs Banche",""),"")</f>
      </c>
      <c r="D24">
        <f t="shared" si="1"/>
      </c>
    </row>
    <row r="25" spans="2:4" ht="25.5">
      <c r="B25" s="42" t="s">
        <v>30</v>
      </c>
      <c r="C25" s="43">
        <f>IF((COUNTIF('Dati di Bilancio'!C29:D29,"0")&gt;0),"Controllare assenza di valori","")</f>
      </c>
      <c r="D25">
        <f t="shared" si="1"/>
      </c>
    </row>
    <row r="26" spans="2:4" ht="12.75">
      <c r="B26" s="42" t="s">
        <v>97</v>
      </c>
      <c r="C26" s="43">
        <f>IF((COUNTIF('Dati di Bilancio'!C30:D30,"0")&gt;0),"Controllare assenza di valori","")</f>
      </c>
      <c r="D26">
        <f t="shared" si="1"/>
      </c>
    </row>
    <row r="27" spans="2:4" ht="12.75">
      <c r="B27" s="42" t="s">
        <v>98</v>
      </c>
      <c r="C27" s="43">
        <f>IF((COUNTIF('Dati di Bilancio'!C44:D44,"&lt;0")&gt;0),"Controllare presenza di valori negativi","")</f>
      </c>
      <c r="D27">
        <f t="shared" si="1"/>
      </c>
    </row>
    <row r="28" spans="2:4" ht="12.75">
      <c r="B28" s="42" t="s">
        <v>12</v>
      </c>
      <c r="C28" s="43">
        <f>IF((COUNTIF('Dati di Bilancio'!C16:D16,"=&lt;0")&gt;0),"Controllare presenza di valori negativi","")</f>
      </c>
      <c r="D28">
        <f t="shared" si="1"/>
      </c>
    </row>
    <row r="29" spans="3:4" ht="12.75">
      <c r="C29" s="43"/>
      <c r="D29">
        <f>SUM(D22:D28)</f>
        <v>0</v>
      </c>
    </row>
  </sheetData>
  <sheetProtection/>
  <mergeCells count="1">
    <mergeCell ref="C5:F5"/>
  </mergeCells>
  <conditionalFormatting sqref="B22:B28">
    <cfRule type="containsText" priority="4" dxfId="1" operator="containsText" stopIfTrue="1" text="da ricalcolare">
      <formula>NOT(ISERROR(SEARCH("da ricalcolare",B22)))</formula>
    </cfRule>
  </conditionalFormatting>
  <conditionalFormatting sqref="C24:C29">
    <cfRule type="containsText" priority="3" dxfId="0" operator="containsText" stopIfTrue="1" text="Non ammissibile">
      <formula>NOT(ISERROR(SEARCH("Non ammissibile",C24)))</formula>
    </cfRule>
  </conditionalFormatting>
  <conditionalFormatting sqref="C24:C29">
    <cfRule type="containsText" priority="2" dxfId="1" operator="containsText" stopIfTrue="1" text="da ricalcolare">
      <formula>NOT(ISERROR(SEARCH("da ricalcolare",C24)))</formula>
    </cfRule>
  </conditionalFormatting>
  <conditionalFormatting sqref="C24:C29">
    <cfRule type="expression" priority="1" dxfId="0" stopIfTrue="1">
      <formula>$F$47="Non ammissibile"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28" sqref="E28"/>
    </sheetView>
  </sheetViews>
  <sheetFormatPr defaultColWidth="9.140625" defaultRowHeight="12.75"/>
  <sheetData>
    <row r="1" ht="12.75">
      <c r="A1" t="s">
        <v>99</v>
      </c>
    </row>
    <row r="3" ht="12.75">
      <c r="A3" t="s">
        <v>100</v>
      </c>
    </row>
    <row r="5" ht="12.75">
      <c r="A5" t="s">
        <v>102</v>
      </c>
    </row>
    <row r="7" ht="12.75">
      <c r="A7" t="s">
        <v>101</v>
      </c>
    </row>
    <row r="9" ht="12.75">
      <c r="A9" t="s">
        <v>103</v>
      </c>
    </row>
    <row r="11" ht="12.75">
      <c r="A11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La Martina</dc:creator>
  <cp:keywords/>
  <dc:description/>
  <cp:lastModifiedBy>Valentina Mastrullo</cp:lastModifiedBy>
  <cp:lastPrinted>2017-01-19T10:41:18Z</cp:lastPrinted>
  <dcterms:created xsi:type="dcterms:W3CDTF">2016-05-27T13:36:57Z</dcterms:created>
  <dcterms:modified xsi:type="dcterms:W3CDTF">2023-09-14T10:55:29Z</dcterms:modified>
  <cp:category/>
  <cp:version/>
  <cp:contentType/>
  <cp:contentStatus/>
</cp:coreProperties>
</file>